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bef0b31b8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f1bb48d3e5da489c"/>
    <x:sheet xmlns:r="http://schemas.openxmlformats.org/officeDocument/2006/relationships" name="Dashboard" sheetId="2" r:id="R885caaf2c50e4c8e"/>
    <x:sheet xmlns:r="http://schemas.openxmlformats.org/officeDocument/2006/relationships" name="Receipts" sheetId="3" r:id="R6742e374bd23452d"/>
    <x:sheet xmlns:r="http://schemas.openxmlformats.org/officeDocument/2006/relationships" name="Line_Items" sheetId="4" r:id="R25c9df8236dd4afd"/>
    <x:sheet xmlns:r="http://schemas.openxmlformats.org/officeDocument/2006/relationships" name="Tax_Summary" sheetId="5" r:id="Rd0075fe177f64f99"/>
    <x:sheet xmlns:r="http://schemas.openxmlformats.org/officeDocument/2006/relationships" name="Vendors" sheetId="6" r:id="R6cb60e93cf064b63"/>
    <x:sheet xmlns:r="http://schemas.openxmlformats.org/officeDocument/2006/relationships" name="Review_Queue" sheetId="7" r:id="Rdb2620bc38c245d1"/>
    <x:sheet xmlns:r="http://schemas.openxmlformats.org/officeDocument/2006/relationships" name="Audit_Log" sheetId="8" r:id="R5d6c23cef84e4326"/>
    <x:sheet xmlns:r="http://schemas.openxmlformats.org/officeDocument/2006/relationships" name="Lists_Config" sheetId="9" r:id="Rc32f49e301a543f6"/>
  </x:sheets>
</x:workbook>
</file>

<file path=xl/comments1.xml><?xml version="1.0" encoding="utf-8"?>
<x:comments xmlns:x="http://schemas.openxmlformats.org/spreadsheetml/2006/main">
  <x:authors>
    <x:author>tc={C16C6F32-30CC-4402-B3D7-D7E9FF716670}</x:author>
  </x:authors>
  <x:commentList>
    <x:comment ref="AU2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Arithmetic check compares captured components with the grand total using the visible tolerance in Lists_Config.</x:t>
        </x:r>
      </x:text>
    </x:comment>
  </x:commentList>
</x:comments>
</file>

<file path=xl/comments2.xml><?xml version="1.0" encoding="utf-8"?>
<x:comments xmlns:x="http://schemas.openxmlformats.org/spreadsheetml/2006/main">
  <x:authors>
    <x:author>tc={6B00BF2F-9647-451A-B3EA-EA95A306CBD1}</x:author>
  </x:authors>
  <x:commentList>
    <x:comment ref="B3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The tolerance only controls reconciliation warnings. It never changes a printed value.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&quot;₹&quot;#,##0.00;[Red]-&quot;₹&quot;#,##0.00"/>
    <x:numFmt numFmtId="201" formatCode="#,##0"/>
    <x:numFmt numFmtId="202" formatCode="yyyy-mm-dd"/>
    <x:numFmt numFmtId="203" formatCode="yyyy-mm-dd hh:mm"/>
    <x:numFmt numFmtId="204" formatCode="0%"/>
    <x:numFmt numFmtId="205" formatCode="0.00%"/>
  </x:numFmts>
  <x:fonts count="11">
    <x:font>
      <x:sz val="11"/>
      <x:name val="Carlito"/>
    </x:font>
    <x:font>
      <x:b/>
      <x:sz val="24"/>
      <x:color rgb="FFFFFFFF"/>
      <x:name val="Carlito"/>
    </x:font>
    <x:font>
      <x:i/>
      <x:sz val="11"/>
      <x:color rgb="FF0E7490"/>
      <x:name val="Carlito"/>
    </x:font>
    <x:font>
      <x:b/>
      <x:sz val="10"/>
      <x:color rgb="FFFFFFFF"/>
      <x:name val="Carlito"/>
    </x:font>
    <x:font>
      <x:b/>
      <x:sz val="11"/>
      <x:color rgb="FF17324D"/>
      <x:name val="Carlito"/>
    </x:font>
    <x:font>
      <x:sz val="11"/>
      <x:color rgb="FF17324D"/>
      <x:name val="Carlito"/>
    </x:font>
    <x:font>
      <x:sz val="10"/>
      <x:color rgb="FF17324D"/>
      <x:name val="Carlito"/>
    </x:font>
    <x:font>
      <x:b/>
      <x:sz val="10"/>
      <x:color rgb="FFD97706"/>
      <x:name val="Carlito"/>
    </x:font>
    <x:font>
      <x:b/>
      <x:sz val="22"/>
      <x:color rgb="FFFFFFFF"/>
      <x:name val="Carlito"/>
    </x:font>
    <x:font>
      <x:b/>
      <x:sz val="10"/>
      <x:color rgb="FF475569"/>
      <x:name val="Carlito"/>
    </x:font>
    <x:font>
      <x:b/>
      <x:sz val="20"/>
      <x:color rgb="FF17324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6F4F6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FFF4D6"/>
      </x:patternFill>
    </x:fill>
    <x:fill>
      <x:patternFill patternType="solid">
        <x:fgColor rgb="FFF1F5F9"/>
      </x:patternFill>
    </x:fill>
  </x:fills>
  <x:borders count="20">
    <x:border/>
    <x:border>
      <x:left style="thin">
        <x:color rgb="FF17324D"/>
      </x:left>
      <x:top style="thin">
        <x:color rgb="FF17324D"/>
      </x:top>
      <x:bottom style="thin">
        <x:color rgb="FF17324D"/>
      </x:bottom>
    </x:border>
    <x:border>
      <x:right style="thin">
        <x:color rgb="FF17324D"/>
      </x:right>
      <x:top style="thin">
        <x:color rgb="FF17324D"/>
      </x:top>
      <x:bottom style="thin">
        <x:color rgb="FF17324D"/>
      </x:bottom>
    </x:border>
    <x:border>
      <x:top style="thin">
        <x:color rgb="FF17324D"/>
      </x:top>
      <x:bottom style="thin">
        <x:color rgb="FF17324D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  <x:border>
      <x:left style="thin">
        <x:color rgb="FFCBD5E1"/>
      </x:left>
      <x:top style="thin">
        <x:color rgb="FFCBD5E1"/>
      </x:top>
    </x:border>
    <x:border>
      <x:left style="thin">
        <x:color rgb="FFD97706"/>
      </x:left>
      <x:top style="thin">
        <x:color rgb="FFD97706"/>
      </x:top>
      <x:bottom style="thin">
        <x:color rgb="FFD97706"/>
      </x:bottom>
    </x:border>
    <x:border>
      <x:top style="thin">
        <x:color rgb="FFD97706"/>
      </x:top>
      <x:bottom style="thin">
        <x:color rgb="FFD97706"/>
      </x:bottom>
    </x:border>
    <x:border>
      <x:right style="thin">
        <x:color rgb="FFD97706"/>
      </x:right>
      <x:top style="thin">
        <x:color rgb="FFD97706"/>
      </x:top>
      <x:bottom style="thin">
        <x:color rgb="FFD97706"/>
      </x:bottom>
    </x:border>
    <x:border>
      <x:top style="thin">
        <x:color rgb="FFCBD5E1"/>
      </x:top>
    </x:border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left style="thin">
        <x:color rgb="FF17324D"/>
      </x:left>
      <x:right style="thin">
        <x:color rgb="FF17324D"/>
      </x:right>
      <x:top style="thin">
        <x:color rgb="FF17324D"/>
      </x:top>
      <x:bottom style="thin">
        <x:color rgb="FF17324D"/>
      </x:bottom>
    </x:border>
  </x:borders>
  <x:cellStyleXfs count="1">
    <x:xf numFmtId="0" fontId="0" fillId="0" borderId="0"/>
  </x:cellStyleXfs>
  <x:cellXfs count="1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top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top" wrapText="1"/>
    </x:xf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/>
    <x:xf numFmtId="0" fontId="6" fillId="5" borderId="4" xfId="0" applyNumberFormat="1" applyFont="1" applyFill="1" applyBorder="1"/>
    <x:xf numFmtId="0" fontId="6" fillId="5" borderId="5" xfId="0" applyNumberFormat="1" applyFont="1" applyFill="1" applyBorder="1"/>
    <x:xf numFmtId="0" fontId="6" fillId="5" borderId="6" xfId="0" applyNumberFormat="1" applyFont="1" applyFill="1" applyBorder="1"/>
    <x:xf numFmtId="0" fontId="6" fillId="5" borderId="7" xfId="0" applyNumberFormat="1" applyFont="1" applyFill="1" applyBorder="1"/>
    <x:xf numFmtId="0" fontId="6" fillId="5" borderId="8" xfId="0" applyNumberFormat="1" applyFont="1" applyFill="1" applyBorder="1"/>
    <x:xf numFmtId="0" fontId="6" fillId="5" borderId="9" xfId="0" applyNumberFormat="1" applyFont="1" applyFill="1" applyBorder="1"/>
    <x:xf numFmtId="0" fontId="6" fillId="5" borderId="10" xfId="0" applyNumberFormat="1" applyFont="1" applyFill="1" applyBorder="1"/>
    <x:xf numFmtId="0" fontId="6" fillId="5" borderId="11" xfId="0" applyNumberFormat="1" applyFont="1" applyFill="1" applyBorder="1"/>
    <x:xf numFmtId="0" fontId="6" fillId="5" borderId="12" xfId="0" applyNumberFormat="1" applyFont="1" applyFill="1" applyBorder="1"/>
    <x:xf numFmtId="0" fontId="6" fillId="5" borderId="4" xfId="0" applyNumberFormat="1" applyFont="1" applyFill="1" applyBorder="1" applyAlignment="1">
      <x:alignment wrapText="1"/>
    </x:xf>
    <x:xf numFmtId="0" fontId="6" fillId="5" borderId="5" xfId="0" applyNumberFormat="1" applyFont="1" applyFill="1" applyBorder="1" applyAlignment="1">
      <x:alignment wrapText="1"/>
    </x:xf>
    <x:xf numFmtId="0" fontId="6" fillId="5" borderId="6" xfId="0" applyNumberFormat="1" applyFont="1" applyFill="1" applyBorder="1" applyAlignment="1">
      <x:alignment wrapText="1"/>
    </x:xf>
    <x:xf numFmtId="0" fontId="6" fillId="5" borderId="7" xfId="0" applyNumberFormat="1" applyFont="1" applyFill="1" applyBorder="1" applyAlignment="1">
      <x:alignment wrapText="1"/>
    </x:xf>
    <x:xf numFmtId="0" fontId="6" fillId="5" borderId="8" xfId="0" applyNumberFormat="1" applyFont="1" applyFill="1" applyBorder="1" applyAlignment="1">
      <x:alignment wrapText="1"/>
    </x:xf>
    <x:xf numFmtId="0" fontId="6" fillId="5" borderId="9" xfId="0" applyNumberFormat="1" applyFont="1" applyFill="1" applyBorder="1" applyAlignment="1">
      <x:alignment wrapText="1"/>
    </x:xf>
    <x:xf numFmtId="0" fontId="6" fillId="5" borderId="10" xfId="0" applyNumberFormat="1" applyFont="1" applyFill="1" applyBorder="1" applyAlignment="1">
      <x:alignment wrapText="1"/>
    </x:xf>
    <x:xf numFmtId="0" fontId="6" fillId="5" borderId="11" xfId="0" applyNumberFormat="1" applyFont="1" applyFill="1" applyBorder="1" applyAlignment="1">
      <x:alignment wrapText="1"/>
    </x:xf>
    <x:xf numFmtId="0" fontId="6" fillId="5" borderId="12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vertical="top" wrapText="1"/>
    </x:xf>
    <x:xf numFmtId="0" fontId="6" fillId="5" borderId="5" xfId="0" applyNumberFormat="1" applyFont="1" applyFill="1" applyBorder="1" applyAlignment="1">
      <x:alignment vertical="top" wrapText="1"/>
    </x:xf>
    <x:xf numFmtId="0" fontId="6" fillId="5" borderId="6" xfId="0" applyNumberFormat="1" applyFont="1" applyFill="1" applyBorder="1" applyAlignment="1">
      <x:alignment vertical="top" wrapText="1"/>
    </x:xf>
    <x:xf numFmtId="0" fontId="6" fillId="5" borderId="7" xfId="0" applyNumberFormat="1" applyFont="1" applyFill="1" applyBorder="1" applyAlignment="1">
      <x:alignment vertical="top" wrapText="1"/>
    </x:xf>
    <x:xf numFmtId="0" fontId="6" fillId="5" borderId="8" xfId="0" applyNumberFormat="1" applyFont="1" applyFill="1" applyBorder="1" applyAlignment="1">
      <x:alignment vertical="top" wrapText="1"/>
    </x:xf>
    <x:xf numFmtId="0" fontId="6" fillId="5" borderId="9" xfId="0" applyNumberFormat="1" applyFont="1" applyFill="1" applyBorder="1" applyAlignment="1">
      <x:alignment vertical="top" wrapText="1"/>
    </x:xf>
    <x:xf numFmtId="0" fontId="6" fillId="5" borderId="10" xfId="0" applyNumberFormat="1" applyFont="1" applyFill="1" applyBorder="1" applyAlignment="1">
      <x:alignment vertical="top" wrapText="1"/>
    </x:xf>
    <x:xf numFmtId="0" fontId="6" fillId="5" borderId="11" xfId="0" applyNumberFormat="1" applyFont="1" applyFill="1" applyBorder="1" applyAlignment="1">
      <x:alignment vertical="top" wrapText="1"/>
    </x:xf>
    <x:xf numFmtId="0" fontId="6" fillId="5" borderId="12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13" xfId="0" applyNumberFormat="1" applyFont="1" applyFill="1" applyBorder="1"/>
    <x:xf numFmtId="0" fontId="7" fillId="6" borderId="14" xfId="0" applyNumberFormat="1" applyFont="1" applyFill="1" applyBorder="1"/>
    <x:xf numFmtId="0" fontId="7" fillId="6" borderId="15" xfId="0" applyNumberFormat="1" applyFont="1" applyFill="1" applyBorder="1"/>
    <x:xf numFmtId="0" fontId="7" fillId="6" borderId="13" xfId="0" applyNumberFormat="1" applyFont="1" applyFill="1" applyBorder="1" applyAlignment="1">
      <x:alignment wrapText="1"/>
    </x:xf>
    <x:xf numFmtId="0" fontId="7" fillId="6" borderId="14" xfId="0" applyNumberFormat="1" applyFont="1" applyFill="1" applyBorder="1" applyAlignment="1">
      <x:alignment wrapText="1"/>
    </x:xf>
    <x:xf numFmtId="0" fontId="7" fillId="6" borderId="15" xfId="0" applyNumberFormat="1" applyFont="1" applyFill="1" applyBorder="1" applyAlignment="1">
      <x:alignment wrapText="1"/>
    </x:xf>
    <x:xf numFmtId="0" fontId="7" fillId="6" borderId="13" xfId="0" applyNumberFormat="1" applyFont="1" applyFill="1" applyBorder="1" applyAlignment="1">
      <x:alignment vertical="center" wrapText="1"/>
    </x:xf>
    <x:xf numFmtId="0" fontId="7" fillId="6" borderId="14" xfId="0" applyNumberFormat="1" applyFont="1" applyFill="1" applyBorder="1" applyAlignment="1">
      <x:alignment vertical="center" wrapText="1"/>
    </x:xf>
    <x:xf numFmtId="0" fontId="7" fillId="6" borderId="15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horizontal="left"/>
    </x:xf>
    <x:xf numFmtId="0" fontId="9" fillId="7" borderId="0" xfId="0" applyNumberFormat="1" applyFont="1" applyFill="1" applyBorder="1" applyAlignment="1">
      <x:alignment horizontal="left" vertical="center"/>
    </x:xf>
    <x:xf numFmtId="0" fontId="10" fillId="5" borderId="0" xfId="0" applyNumberFormat="1" applyFont="1" applyFill="1" applyBorder="1"/>
    <x:xf numFmtId="0" fontId="10" fillId="5" borderId="12" xfId="0" applyNumberFormat="1" applyFont="1" applyFill="1" applyBorder="1"/>
    <x:xf numFmtId="0" fontId="10" fillId="5" borderId="16" xfId="0" applyNumberFormat="1" applyFont="1" applyFill="1" applyBorder="1"/>
    <x:xf numFmtId="0" fontId="10" fillId="5" borderId="10" xfId="0" applyNumberFormat="1" applyFont="1" applyFill="1" applyBorder="1"/>
    <x:xf numFmtId="0" fontId="10" fillId="5" borderId="6" xfId="0" applyNumberFormat="1" applyFont="1" applyFill="1" applyBorder="1"/>
    <x:xf numFmtId="0" fontId="10" fillId="5" borderId="17" xfId="0" applyNumberFormat="1" applyFont="1" applyFill="1" applyBorder="1"/>
    <x:xf numFmtId="0" fontId="10" fillId="5" borderId="4" xfId="0" applyNumberFormat="1" applyFont="1" applyFill="1" applyBorder="1"/>
    <x:xf numFmtId="200" fontId="10" fillId="5" borderId="12" xfId="0" applyNumberFormat="1" applyFont="1" applyFill="1" applyBorder="1"/>
    <x:xf numFmtId="200" fontId="10" fillId="5" borderId="16" xfId="0" applyNumberFormat="1" applyFont="1" applyFill="1" applyBorder="1"/>
    <x:xf numFmtId="200" fontId="10" fillId="5" borderId="10" xfId="0" applyNumberFormat="1" applyFont="1" applyFill="1" applyBorder="1"/>
    <x:xf numFmtId="200" fontId="10" fillId="5" borderId="6" xfId="0" applyNumberFormat="1" applyFont="1" applyFill="1" applyBorder="1"/>
    <x:xf numFmtId="200" fontId="10" fillId="5" borderId="17" xfId="0" applyNumberFormat="1" applyFont="1" applyFill="1" applyBorder="1"/>
    <x:xf numFmtId="200" fontId="10" fillId="5" borderId="4" xfId="0" applyNumberFormat="1" applyFont="1" applyFill="1" applyBorder="1"/>
    <x:xf numFmtId="200" fontId="10" fillId="5" borderId="12" xfId="0" applyNumberFormat="1" applyFont="1" applyFill="1" applyBorder="1" applyAlignment="1">
      <x:alignment horizontal="left"/>
    </x:xf>
    <x:xf numFmtId="200" fontId="10" fillId="5" borderId="16" xfId="0" applyNumberFormat="1" applyFont="1" applyFill="1" applyBorder="1" applyAlignment="1">
      <x:alignment horizontal="left"/>
    </x:xf>
    <x:xf numFmtId="200" fontId="10" fillId="5" borderId="10" xfId="0" applyNumberFormat="1" applyFont="1" applyFill="1" applyBorder="1" applyAlignment="1">
      <x:alignment horizontal="left"/>
    </x:xf>
    <x:xf numFmtId="200" fontId="10" fillId="5" borderId="6" xfId="0" applyNumberFormat="1" applyFont="1" applyFill="1" applyBorder="1" applyAlignment="1">
      <x:alignment horizontal="left"/>
    </x:xf>
    <x:xf numFmtId="200" fontId="10" fillId="5" borderId="17" xfId="0" applyNumberFormat="1" applyFont="1" applyFill="1" applyBorder="1" applyAlignment="1">
      <x:alignment horizontal="left"/>
    </x:xf>
    <x:xf numFmtId="200" fontId="10" fillId="5" borderId="4" xfId="0" applyNumberFormat="1" applyFont="1" applyFill="1" applyBorder="1" applyAlignment="1">
      <x:alignment horizontal="left"/>
    </x:xf>
    <x:xf numFmtId="200" fontId="10" fillId="5" borderId="12" xfId="0" applyNumberFormat="1" applyFont="1" applyFill="1" applyBorder="1" applyAlignment="1">
      <x:alignment horizontal="left" vertical="center"/>
    </x:xf>
    <x:xf numFmtId="200" fontId="10" fillId="5" borderId="16" xfId="0" applyNumberFormat="1" applyFont="1" applyFill="1" applyBorder="1" applyAlignment="1">
      <x:alignment horizontal="left" vertical="center"/>
    </x:xf>
    <x:xf numFmtId="200" fontId="10" fillId="5" borderId="10" xfId="0" applyNumberFormat="1" applyFont="1" applyFill="1" applyBorder="1" applyAlignment="1">
      <x:alignment horizontal="left" vertical="center"/>
    </x:xf>
    <x:xf numFmtId="200" fontId="10" fillId="5" borderId="6" xfId="0" applyNumberFormat="1" applyFont="1" applyFill="1" applyBorder="1" applyAlignment="1">
      <x:alignment horizontal="left" vertical="center"/>
    </x:xf>
    <x:xf numFmtId="200" fontId="10" fillId="5" borderId="17" xfId="0" applyNumberFormat="1" applyFont="1" applyFill="1" applyBorder="1" applyAlignment="1">
      <x:alignment horizontal="left" vertical="center"/>
    </x:xf>
    <x:xf numFmtId="200" fontId="10" fillId="5" borderId="4" xfId="0" applyNumberFormat="1" applyFont="1" applyFill="1" applyBorder="1" applyAlignment="1">
      <x:alignment horizontal="left" vertical="center"/>
    </x:xf>
    <x:xf numFmtId="201" fontId="10" fillId="5" borderId="12" xfId="0" applyNumberFormat="1" applyFont="1" applyFill="1" applyBorder="1"/>
    <x:xf numFmtId="201" fontId="10" fillId="5" borderId="16" xfId="0" applyNumberFormat="1" applyFont="1" applyFill="1" applyBorder="1"/>
    <x:xf numFmtId="201" fontId="10" fillId="5" borderId="10" xfId="0" applyNumberFormat="1" applyFont="1" applyFill="1" applyBorder="1"/>
    <x:xf numFmtId="201" fontId="10" fillId="5" borderId="6" xfId="0" applyNumberFormat="1" applyFont="1" applyFill="1" applyBorder="1"/>
    <x:xf numFmtId="201" fontId="10" fillId="5" borderId="17" xfId="0" applyNumberFormat="1" applyFont="1" applyFill="1" applyBorder="1"/>
    <x:xf numFmtId="201" fontId="10" fillId="5" borderId="4" xfId="0" applyNumberFormat="1" applyFont="1" applyFill="1" applyBorder="1"/>
    <x:xf numFmtId="201" fontId="10" fillId="5" borderId="12" xfId="0" applyNumberFormat="1" applyFont="1" applyFill="1" applyBorder="1" applyAlignment="1">
      <x:alignment horizontal="left"/>
    </x:xf>
    <x:xf numFmtId="201" fontId="10" fillId="5" borderId="16" xfId="0" applyNumberFormat="1" applyFont="1" applyFill="1" applyBorder="1" applyAlignment="1">
      <x:alignment horizontal="left"/>
    </x:xf>
    <x:xf numFmtId="201" fontId="10" fillId="5" borderId="10" xfId="0" applyNumberFormat="1" applyFont="1" applyFill="1" applyBorder="1" applyAlignment="1">
      <x:alignment horizontal="left"/>
    </x:xf>
    <x:xf numFmtId="201" fontId="10" fillId="5" borderId="6" xfId="0" applyNumberFormat="1" applyFont="1" applyFill="1" applyBorder="1" applyAlignment="1">
      <x:alignment horizontal="left"/>
    </x:xf>
    <x:xf numFmtId="201" fontId="10" fillId="5" borderId="17" xfId="0" applyNumberFormat="1" applyFont="1" applyFill="1" applyBorder="1" applyAlignment="1">
      <x:alignment horizontal="left"/>
    </x:xf>
    <x:xf numFmtId="201" fontId="10" fillId="5" borderId="4" xfId="0" applyNumberFormat="1" applyFont="1" applyFill="1" applyBorder="1" applyAlignment="1">
      <x:alignment horizontal="left"/>
    </x:xf>
    <x:xf numFmtId="201" fontId="10" fillId="5" borderId="12" xfId="0" applyNumberFormat="1" applyFont="1" applyFill="1" applyBorder="1" applyAlignment="1">
      <x:alignment horizontal="left" vertical="center"/>
    </x:xf>
    <x:xf numFmtId="201" fontId="10" fillId="5" borderId="16" xfId="0" applyNumberFormat="1" applyFont="1" applyFill="1" applyBorder="1" applyAlignment="1">
      <x:alignment horizontal="left" vertical="center"/>
    </x:xf>
    <x:xf numFmtId="201" fontId="10" fillId="5" borderId="10" xfId="0" applyNumberFormat="1" applyFont="1" applyFill="1" applyBorder="1" applyAlignment="1">
      <x:alignment horizontal="left" vertical="center"/>
    </x:xf>
    <x:xf numFmtId="201" fontId="10" fillId="5" borderId="6" xfId="0" applyNumberFormat="1" applyFont="1" applyFill="1" applyBorder="1" applyAlignment="1">
      <x:alignment horizontal="left" vertical="center"/>
    </x:xf>
    <x:xf numFmtId="201" fontId="10" fillId="5" borderId="17" xfId="0" applyNumberFormat="1" applyFont="1" applyFill="1" applyBorder="1" applyAlignment="1">
      <x:alignment horizontal="left" vertical="center"/>
    </x:xf>
    <x:xf numFmtId="201" fontId="10" fillId="5" borderId="4" xfId="0" applyNumberFormat="1" applyFont="1" applyFill="1" applyBorder="1" applyAlignment="1">
      <x:alignment horizontal="left" vertical="center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201" fontId="6" fillId="0" borderId="0" xfId="0" applyNumberFormat="1" applyFont="1" applyFill="1" applyBorder="1"/>
    <x:xf numFmtId="0" fontId="6" fillId="0" borderId="17" xfId="0" applyNumberFormat="1" applyFont="1" applyFill="1" applyBorder="1"/>
    <x:xf numFmtId="200" fontId="6" fillId="0" borderId="17" xfId="0" applyNumberFormat="1" applyFont="1" applyFill="1" applyBorder="1"/>
    <x:xf numFmtId="201" fontId="6" fillId="0" borderId="17" xfId="0" applyNumberFormat="1" applyFont="1" applyFill="1" applyBorder="1"/>
    <x:xf numFmtId="0" fontId="6" fillId="0" borderId="18" xfId="0" applyNumberFormat="1" applyFont="1" applyFill="1" applyBorder="1"/>
    <x:xf numFmtId="200" fontId="6" fillId="0" borderId="18" xfId="0" applyNumberFormat="1" applyFont="1" applyFill="1" applyBorder="1"/>
    <x:xf numFmtId="201" fontId="6" fillId="0" borderId="18" xfId="0" applyNumberFormat="1" applyFont="1" applyFill="1" applyBorder="1"/>
    <x:xf numFmtId="0" fontId="6" fillId="0" borderId="16" xfId="0" applyNumberFormat="1" applyFont="1" applyFill="1" applyBorder="1"/>
    <x:xf numFmtId="200" fontId="6" fillId="0" borderId="16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4" fontId="6" fillId="5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5" fontId="6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4" fontId="0" fillId="0" borderId="0" xfId="0" applyNumberFormat="1" applyFont="1" applyFill="1" applyBorder="1"/>
    <x:xf numFmtId="200" fontId="0" fillId="5" borderId="0" xfId="0" applyNumberFormat="1" applyFont="1" applyFill="1" applyBorder="1"/>
    <x:xf numFmtId="204" fontId="0" fillId="5" borderId="0" xfId="0" applyNumberFormat="1" applyFont="1" applyFill="1" applyBorder="1"/>
    <x:xf numFmtId="200" fontId="6" fillId="5" borderId="0" xfId="0" applyNumberFormat="1" applyFont="1" applyFill="1" applyBorder="1"/>
    <x:xf numFmtId="204" fontId="6" fillId="5" borderId="0" xfId="0" applyNumberFormat="1" applyFont="1" applyFill="1" applyBorder="1"/>
    <x:xf numFmtId="200" fontId="6" fillId="5" borderId="8" xfId="0" applyNumberFormat="1" applyFont="1" applyFill="1" applyBorder="1"/>
    <x:xf numFmtId="204" fontId="6" fillId="5" borderId="8" xfId="0" applyNumberFormat="1" applyFont="1" applyFill="1" applyBorder="1"/>
    <x:xf numFmtId="200" fontId="6" fillId="5" borderId="8" xfId="0" applyNumberFormat="1" applyFont="1" applyFill="1" applyBorder="1" applyAlignment="1">
      <x:alignment wrapText="1"/>
    </x:xf>
    <x:xf numFmtId="204" fontId="6" fillId="5" borderId="8" xfId="0" applyNumberFormat="1" applyFont="1" applyFill="1" applyBorder="1" applyAlignment="1">
      <x:alignment wrapText="1"/>
    </x:xf>
    <x:xf numFmtId="0" fontId="6" fillId="4" borderId="5" xfId="0" applyNumberFormat="1" applyFont="1" applyFill="1" applyBorder="1" applyAlignment="1">
      <x:alignment wrapText="1"/>
    </x:xf>
    <x:xf numFmtId="200" fontId="6" fillId="6" borderId="8" xfId="0" applyNumberFormat="1" applyFont="1" applyFill="1" applyBorder="1" applyAlignment="1">
      <x:alignment wrapText="1"/>
    </x:xf>
    <x:xf numFmtId="204" fontId="6" fillId="6" borderId="8" xfId="0" applyNumberFormat="1" applyFont="1" applyFill="1" applyBorder="1" applyAlignment="1">
      <x:alignment wrapText="1"/>
    </x:xf>
    <x:xf numFmtId="0" fontId="6" fillId="6" borderId="8" xfId="0" applyNumberFormat="1" applyFont="1" applyFill="1" applyBorder="1" applyAlignment="1">
      <x:alignment wrapText="1"/>
    </x:xf>
    <x:xf numFmtId="0" fontId="6" fillId="6" borderId="11" xfId="0" applyNumberFormat="1" applyFont="1" applyFill="1" applyBorder="1" applyAlignment="1">
      <x:alignment wrapText="1"/>
    </x:xf>
    <x:xf numFmtId="0" fontId="3" fillId="2" borderId="19" xfId="0" applyNumberFormat="1" applyFont="1" applyFill="1" applyBorder="1"/>
    <x:xf numFmtId="0" fontId="3" fillId="2" borderId="19" xfId="0" applyNumberFormat="1" applyFont="1" applyFill="1" applyBorder="1" applyAlignment="1">
      <x:alignment wrapText="1"/>
    </x:xf>
    <x:xf numFmtId="0" fontId="3" fillId="2" borderId="19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b/>
        <x:color rgb="FFD97706"/>
      </x:font>
      <x:fill>
        <x:patternFill patternType="solid">
          <x:bgColor rgb="FFFFF4D6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D97706"/>
      </x:font>
      <x:fill>
        <x:patternFill patternType="solid">
          <x:bgColor rgb="FFFFF4D6"/>
        </x:patternFill>
      </x:fill>
    </x:dxf>
    <x:dxf>
      <x:font>
        <x:b/>
        <x:color rgb="FFD97706"/>
      </x:font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3ad74732a4759" /><Relationship Type="http://schemas.openxmlformats.org/officeDocument/2006/relationships/theme" Target="/xl/theme/theme1.xml" Id="Re841db1bd3744000" /><Relationship Type="http://schemas.openxmlformats.org/officeDocument/2006/relationships/sharedStrings" Target="/xl/sharedStrings.xml" Id="Rde440b02c8df4fa1" /><Relationship Type="http://schemas.openxmlformats.org/officeDocument/2006/relationships/worksheet" Target="/xl/worksheets/sheet1.xml" Id="Rf1bb48d3e5da489c" /><Relationship Type="http://schemas.openxmlformats.org/officeDocument/2006/relationships/worksheet" Target="/xl/worksheets/sheet2.xml" Id="R885caaf2c50e4c8e" /><Relationship Type="http://schemas.openxmlformats.org/officeDocument/2006/relationships/worksheet" Target="/xl/worksheets/sheet3.xml" Id="R6742e374bd23452d" /><Relationship Type="http://schemas.openxmlformats.org/officeDocument/2006/relationships/worksheet" Target="/xl/worksheets/sheet4.xml" Id="R25c9df8236dd4afd" /><Relationship Type="http://schemas.openxmlformats.org/officeDocument/2006/relationships/worksheet" Target="/xl/worksheets/sheet5.xml" Id="Rd0075fe177f64f99" /><Relationship Type="http://schemas.openxmlformats.org/officeDocument/2006/relationships/worksheet" Target="/xl/worksheets/sheet6.xml" Id="R6cb60e93cf064b63" /><Relationship Type="http://schemas.openxmlformats.org/officeDocument/2006/relationships/worksheet" Target="/xl/worksheets/sheet7.xml" Id="Rdb2620bc38c245d1" /><Relationship Type="http://schemas.openxmlformats.org/officeDocument/2006/relationships/worksheet" Target="/xl/worksheets/sheet8.xml" Id="R5d6c23cef84e4326" /><Relationship Type="http://schemas.openxmlformats.org/officeDocument/2006/relationships/worksheet" Target="/xl/worksheets/sheet9.xml" Id="Rc32f49e301a543f6" /><Relationship Type="http://schemas.microsoft.com/office/2017/10/relationships/person" Target="/xl/persons/person.xml" Id="R45ea896f431a4bb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75783ea71ba4dbc" /><Relationship Type="http://schemas.openxmlformats.org/officeDocument/2006/relationships/chart" Target="/xl/drawings/charts/chart2.xml" Id="R8306af4adcb84f4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spend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Spend</c:v>
          </c:tx>
          <c:marker>
            <c:symbol val="none"/>
          </c:marker>
          <c:cat>
            <c:strRef>
              <c:f>'Dashboard'!$A$14:$A$25</c:f>
              <c:strCache>
                <c:ptCount val="0"/>
              </c:strCache>
            </c:strRef>
          </c:cat>
          <c:val>
            <c:numRef>
              <c:f>'Dashboard'!$B$14:$B$25</c:f>
              <c:numCache>
                <c:formatCode>"₹"#,##0.00;[Red]-"₹"#,##0.00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₹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Spend by category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Spend</c:v>
          </c:tx>
          <c:cat>
            <c:strRef>
              <c:f>'Dashboard'!$E$14:$E$23</c:f>
              <c:strCache>
                <c:ptCount val="0"/>
              </c:strCache>
            </c:strRef>
          </c:cat>
          <c:val>
            <c:numRef>
              <c:f>'Dashboard'!$F$14:$F$23</c:f>
              <c:numCache>
                <c:formatCode>"₹"#,##0.00;[Red]-"₹"#,##0.00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₹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27</xdr:row>
      <xdr:rowOff>0</xdr:rowOff>
    </xdr:from>
    <xdr:to>
      <xdr:col>6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75783ea71ba4dbc"/>
        </a:graphicData>
      </a:graphic>
    </xdr:graphicFrame>
    <xdr:clientData/>
  </xdr:twoCellAnchor>
  <xdr:twoCellAnchor>
    <xdr:from>
      <xdr:col>6</xdr:col>
      <xdr:colOff>0</xdr:colOff>
      <xdr:row>27</xdr:row>
      <xdr:rowOff>0</xdr:rowOff>
    </xdr:from>
    <xdr:to>
      <xdr:col>12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306af4adcb84f46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Saya" id="{8BCF0B1B-4CAC-4FDB-AC0D-04F9FECC8C34}"/>
</xltc:personList>
</file>

<file path=xl/tables/table1.xml><?xml version="1.0" encoding="utf-8"?>
<x:table xmlns:x="http://schemas.openxmlformats.org/spreadsheetml/2006/main" id="1" name="ReceiptsTable" displayName="ReceiptsTable" ref="A1:AV2" headerRowCount="1" totalsRowCount="0" totalsRowShown="0">
  <x:autoFilter ref="A1:AV2"/>
  <x:tableColumns count="48">
    <x:tableColumn id="1" name="Receipt_ID"/>
    <x:tableColumn id="2" name="Source_File"/>
    <x:tableColumn id="3" name="Source_Page_Count"/>
    <x:tableColumn id="4" name="Imported_At"/>
    <x:tableColumn id="5" name="Invoice_Date"/>
    <x:tableColumn id="6" name="Posting_Date"/>
    <x:tableColumn id="7" name="Financial_Year"/>
    <x:tableColumn id="8" name="Tax_Period"/>
    <x:tableColumn id="9" name="Document_Type"/>
    <x:tableColumn id="10" name="Invoice_Number"/>
    <x:tableColumn id="11" name="Supplier_Legal_Name"/>
    <x:tableColumn id="12" name="Supplier_Trade_Name"/>
    <x:tableColumn id="13" name="Outlet_Name"/>
    <x:tableColumn id="14" name="Supplier_GSTIN"/>
    <x:tableColumn id="15" name="Supplier_Address"/>
    <x:tableColumn id="16" name="Supplier_State"/>
    <x:tableColumn id="17" name="Supplier_State_Code"/>
    <x:tableColumn id="18" name="Recipient_Business_Name"/>
    <x:tableColumn id="19" name="Recipient_GSTIN"/>
    <x:tableColumn id="20" name="Place_of_Supply"/>
    <x:tableColumn id="21" name="Supply_Type"/>
    <x:tableColumn id="22" name="Currency"/>
    <x:tableColumn id="23" name="Payment_Mode"/>
    <x:tableColumn id="24" name="Subtotal"/>
    <x:tableColumn id="25" name="Discount_Total"/>
    <x:tableColumn id="26" name="Taxable_Value"/>
    <x:tableColumn id="27" name="CGST_Total"/>
    <x:tableColumn id="28" name="SGST_UTGST_Total"/>
    <x:tableColumn id="29" name="IGST_Total"/>
    <x:tableColumn id="30" name="Cess_Total"/>
    <x:tableColumn id="31" name="Other_Charges"/>
    <x:tableColumn id="32" name="Round_Off"/>
    <x:tableColumn id="33" name="Grand_Total"/>
    <x:tableColumn id="34" name="Reverse_Charge"/>
    <x:tableColumn id="35" name="IRN"/>
    <x:tableColumn id="36" name="EInvoice_QR_Present"/>
    <x:tableColumn id="37" name="Expense_Category"/>
    <x:tableColumn id="38" name="Business_Purpose"/>
    <x:tableColumn id="39" name="Cost_Centre"/>
    <x:tableColumn id="40" name="Food_Business_Use"/>
    <x:tableColumn id="41" name="ITC_Review_Status"/>
    <x:tableColumn id="42" name="GSTR2B_Match_Status"/>
    <x:tableColumn id="43" name="Overall_Confidence"/>
    <x:tableColumn id="44" name="Review_Status"/>
    <x:tableColumn id="45" name="Duplicate_Key"/>
    <x:tableColumn id="46" name="Duplicate_Flag"/>
    <x:tableColumn id="47" name="Arithmetic_Check"/>
    <x:tableColumn id="48" name="Extraction_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ineItemsTable" displayName="LineItemsTable" ref="A1:AJ2" headerRowCount="1" totalsRowCount="0" totalsRowShown="0">
  <x:autoFilter ref="A1:AJ2"/>
  <x:tableColumns count="36">
    <x:tableColumn id="1" name="Line_ID"/>
    <x:tableColumn id="2" name="Receipt_ID"/>
    <x:tableColumn id="3" name="Line_Number"/>
    <x:tableColumn id="4" name="Item_Description_Raw"/>
    <x:tableColumn id="5" name="Item_Description_Normalized"/>
    <x:tableColumn id="6" name="Brand_or_Manufacturer"/>
    <x:tableColumn id="7" name="Item_Category"/>
    <x:tableColumn id="8" name="Food_Business_Subcategory"/>
    <x:tableColumn id="9" name="Business_Use"/>
    <x:tableColumn id="10" name="HSN_SAC"/>
    <x:tableColumn id="11" name="Quantity"/>
    <x:tableColumn id="12" name="Unit"/>
    <x:tableColumn id="13" name="Unit_Price"/>
    <x:tableColumn id="14" name="Gross_Amount"/>
    <x:tableColumn id="15" name="Discount_Amount"/>
    <x:tableColumn id="16" name="Taxable_Value"/>
    <x:tableColumn id="17" name="Tax_Treatment"/>
    <x:tableColumn id="18" name="GST_Rate_Total"/>
    <x:tableColumn id="19" name="CGST_Rate"/>
    <x:tableColumn id="20" name="CGST_Amount"/>
    <x:tableColumn id="21" name="SGST_UTGST_Rate"/>
    <x:tableColumn id="22" name="SGST_UTGST_Amount"/>
    <x:tableColumn id="23" name="IGST_Rate"/>
    <x:tableColumn id="24" name="IGST_Amount"/>
    <x:tableColumn id="25" name="Cess_Rate"/>
    <x:tableColumn id="26" name="Cess_Amount"/>
    <x:tableColumn id="27" name="Other_Charge_Amount"/>
    <x:tableColumn id="28" name="Line_Total"/>
    <x:tableColumn id="29" name="Value_Source"/>
    <x:tableColumn id="30" name="Allocation_Method"/>
    <x:tableColumn id="31" name="ITC_Review_Status"/>
    <x:tableColumn id="32" name="ITC_Review_Reason"/>
    <x:tableColumn id="33" name="Extraction_Confidence"/>
    <x:tableColumn id="34" name="Needs_Review"/>
    <x:tableColumn id="35" name="Review_Reason"/>
    <x:tableColumn id="36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xSummaryTable" displayName="TaxSummaryTable" ref="A1:Q2" headerRowCount="1" totalsRowCount="0" totalsRowShown="0">
  <x:autoFilter ref="A1:Q2"/>
  <x:tableColumns count="17">
    <x:tableColumn id="1" name="Tax_Summary_ID"/>
    <x:tableColumn id="2" name="Receipt_ID"/>
    <x:tableColumn id="3" name="HSN_SAC"/>
    <x:tableColumn id="4" name="GST_Rate_Total"/>
    <x:tableColumn id="5" name="Taxable_Value"/>
    <x:tableColumn id="6" name="CGST_Rate"/>
    <x:tableColumn id="7" name="CGST_Amount"/>
    <x:tableColumn id="8" name="SGST_UTGST_Rate"/>
    <x:tableColumn id="9" name="SGST_UTGST_Amount"/>
    <x:tableColumn id="10" name="IGST_Rate"/>
    <x:tableColumn id="11" name="IGST_Amount"/>
    <x:tableColumn id="12" name="Cess_Rate"/>
    <x:tableColumn id="13" name="Cess_Amount"/>
    <x:tableColumn id="14" name="Source_Type"/>
    <x:tableColumn id="15" name="Confidence"/>
    <x:tableColumn id="16" name="Needs_Review"/>
    <x:tableColumn id="17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VendorsTable" displayName="VendorsTable" ref="A1:O2" headerRowCount="1" totalsRowCount="0" totalsRowShown="0">
  <x:autoFilter ref="A1:O2"/>
  <x:tableColumns count="15">
    <x:tableColumn id="1" name="Vendor_ID"/>
    <x:tableColumn id="2" name="Supplier_Legal_Name"/>
    <x:tableColumn id="3" name="Supplier_Trade_Name"/>
    <x:tableColumn id="4" name="GSTIN"/>
    <x:tableColumn id="5" name="GSTIN_Format_Status"/>
    <x:tableColumn id="6" name="Address"/>
    <x:tableColumn id="7" name="State"/>
    <x:tableColumn id="8" name="State_Code"/>
    <x:tableColumn id="9" name="Default_Expense_Category"/>
    <x:tableColumn id="10" name="First_Seen"/>
    <x:tableColumn id="11" name="Last_Seen"/>
    <x:tableColumn id="12" name="Receipt_Count"/>
    <x:tableColumn id="13" name="Total_Spend"/>
    <x:tableColumn id="14" name="Review_Status"/>
    <x:tableColumn id="15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ReviewQueueTable" displayName="ReviewQueueTable" ref="A1:N2" headerRowCount="1" totalsRowCount="0" totalsRowShown="0">
  <x:autoFilter ref="A1:N2"/>
  <x:tableColumns count="14">
    <x:tableColumn id="1" name="Issue_ID"/>
    <x:tableColumn id="2" name="Receipt_ID"/>
    <x:tableColumn id="3" name="Line_ID"/>
    <x:tableColumn id="4" name="Severity"/>
    <x:tableColumn id="5" name="Field_Name"/>
    <x:tableColumn id="6" name="Extracted_Value"/>
    <x:tableColumn id="7" name="Issue_Type"/>
    <x:tableColumn id="8" name="Issue_Reason"/>
    <x:tableColumn id="9" name="Confidence"/>
    <x:tableColumn id="10" name="Suggested_Action"/>
    <x:tableColumn id="11" name="Corrected_Value"/>
    <x:tableColumn id="12" name="Resolution_Status"/>
    <x:tableColumn id="13" name="Resolved_At"/>
    <x:tableColumn id="14" name="Resolution_Not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AuditLogTable" displayName="AuditLogTable" ref="A1:J2" headerRowCount="1" totalsRowCount="0" totalsRowShown="0">
  <x:autoFilter ref="A1:J2"/>
  <x:tableColumns count="10">
    <x:tableColumn id="1" name="Event_ID"/>
    <x:tableColumn id="2" name="Timestamp"/>
    <x:tableColumn id="3" name="Action"/>
    <x:tableColumn id="4" name="Receipt_ID"/>
    <x:tableColumn id="5" name="Line_ID"/>
    <x:tableColumn id="6" name="Field_Name"/>
    <x:tableColumn id="7" name="Previous_Value"/>
    <x:tableColumn id="8" name="New_Value"/>
    <x:tableColumn id="9" name="Value_Source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AU2" dT="2026-08-28T06:42:29.931" personId="{8BCF0B1B-4CAC-4FDB-AC0D-04F9FECC8C34}" id="{C16C6F32-30CC-4402-B3D7-D7E9FF716670}">
    <xltc:text>Arithmetic check compares captured components with the grand total using the visible tolerance in Lists_Config.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3" dT="2026-08-28T06:42:29.927" personId="{8BCF0B1B-4CAC-4FDB-AC0D-04F9FECC8C34}" id="{6B00BF2F-9647-451A-B3EA-EA95A306CBD1}">
    <xltc:text>The tolerance only controls reconciliation warnings. It never changes a printed value.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c0d86e1256834f5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5e16bbe5848d405d" /><Relationship Type="http://schemas.openxmlformats.org/officeDocument/2006/relationships/vmlDrawing" Target="/xl/drawings/vmldrawing.vml" Id="R7f53b4583635474e" /><Relationship Type="http://schemas.microsoft.com/office/2017/10/relationships/threadedComment" Target="/xl/threadedcomments/threadedcomment.xml" Id="R0d168503d8834630" /><Relationship Type="http://schemas.openxmlformats.org/officeDocument/2006/relationships/table" Target="/xl/tables/table1.xml" Id="R2a3aab518f88469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6f0b28ec376c4d3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4f965a8ae74d417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2e37a2bddf3c4ed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e0a6b8e7b87d4be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f887f9354cd94fc8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comments" Target="/xl/comments2.xml" Id="R2bcc0c99ab0c4401" /><Relationship Type="http://schemas.openxmlformats.org/officeDocument/2006/relationships/vmlDrawing" Target="/xl/drawings/vmldrawing2.vml" Id="R17f92315f70d4f2c" /><Relationship Type="http://schemas.microsoft.com/office/2017/10/relationships/threadedComment" Target="/xl/threadedcomments/threadedcomment2.xml" Id="R04c5fd34c057449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4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" t="str">
        <x:v>India Receipt Ledger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3">
      <x:c r="A3" s="6" t="str">
        <x:v>Photo-to-Excel intake for Indian receipts, expense analysis, and GST review</x:v>
      </x:c>
      <x:c r="B3" s="6"/>
      <x:c r="C3" s="6"/>
      <x:c r="D3" s="6"/>
      <x:c r="E3" s="6"/>
      <x:c r="F3" s="6"/>
      <x:c r="G3" s="6"/>
      <x:c r="H3" s="6"/>
    </x:row>
    <x:row r="5" ht="34" customHeight="1">
      <x:c r="A5" s="12" t="str">
        <x:v>Real-time workflow</x:v>
      </x:c>
      <x:c r="B5" s="13" t="str">
        <x:v>What happens</x:v>
      </x:c>
    </x:row>
    <x:row r="6" ht="34" customHeight="1">
      <x:c r="A6" s="16" t="str">
        <x:v>1  Upload</x:v>
      </x:c>
      <x:c r="B6" s="20" t="str">
        <x:v>Attach one or more clear receipt photos in chat.</x:v>
      </x:c>
    </x:row>
    <x:row r="7" ht="34" customHeight="1">
      <x:c r="A7" s="16" t="str">
        <x:v>2  Extract</x:v>
      </x:c>
      <x:c r="B7" s="20" t="str">
        <x:v>Invoke $india-receipt-excel; the skill reads headers, items, tax summaries, and totals.</x:v>
      </x:c>
    </x:row>
    <x:row r="8" ht="34" customHeight="1">
      <x:c r="A8" s="16" t="str">
        <x:v>3  Review</x:v>
      </x:c>
      <x:c r="B8" s="20" t="str">
        <x:v>Check only the issues listed in Review_Queue. Uncertain facts are never silently invented.</x:v>
      </x:c>
    </x:row>
    <x:row r="9" ht="34" customHeight="1">
      <x:c r="A9" s="16" t="str">
        <x:v>4  Analyse</x:v>
      </x:c>
      <x:c r="B9" s="20" t="str">
        <x:v>Use Dashboard for spend, captured GST, duplicate candidates, and pending review.</x:v>
      </x:c>
    </x:row>
    <x:row r="11" ht="34" customHeight="1">
      <x:c r="A11" s="12" t="str">
        <x:v>Important controls</x:v>
      </x:c>
      <x:c r="B11" s="23"/>
      <x:c r="C11" s="23"/>
      <x:c r="D11" s="23"/>
      <x:c r="E11" s="23"/>
      <x:c r="F11" s="23"/>
      <x:c r="G11" s="23"/>
      <x:c r="H11" s="13"/>
    </x:row>
    <x:row r="12" ht="34" customHeight="1">
      <x:c r="A12" s="43" t="str">
        <x:v>Printed facts</x:v>
      </x:c>
      <x:c r="B12" s="44" t="str">
        <x:v>Stored as printed</x:v>
      </x:c>
      <x:c r="C12" s="44" t="str">
        <x:v>Calculated values</x:v>
      </x:c>
      <x:c r="D12" s="44" t="str">
        <x:v>Explicitly labelled</x:v>
      </x:c>
      <x:c r="E12" s="44" t="str">
        <x:v>Allocated values</x:v>
      </x:c>
      <x:c r="F12" s="44" t="str">
        <x:v>Method recorded</x:v>
      </x:c>
      <x:c r="G12" s="44" t="str">
        <x:v>Unknown facts</x:v>
      </x:c>
      <x:c r="H12" s="45" t="str">
        <x:v>Left blank or flagged</x:v>
      </x:c>
    </x:row>
    <x:row r="13" ht="34" customHeight="1">
      <x:c r="A13" s="46" t="str">
        <x:v>GST capture</x:v>
      </x:c>
      <x:c r="B13" s="47" t="str">
        <x:v>Not claimable ITC</x:v>
      </x:c>
      <x:c r="C13" s="47" t="str">
        <x:v>ITC status</x:v>
      </x:c>
      <x:c r="D13" s="47" t="str">
        <x:v>Review required by default</x:v>
      </x:c>
      <x:c r="E13" s="47" t="str">
        <x:v>GSTIN check</x:v>
      </x:c>
      <x:c r="F13" s="47" t="str">
        <x:v>Syntax only</x:v>
      </x:c>
      <x:c r="G13" s="47" t="str">
        <x:v>Tax filing</x:v>
      </x:c>
      <x:c r="H13" s="48" t="str">
        <x:v>Professional approval</x:v>
      </x:c>
    </x:row>
    <x:row r="14" ht="34" customHeight="1">
      <x:c r="A14" s="46" t="str">
        <x:v>Seller</x:v>
      </x:c>
      <x:c r="B14" s="47" t="str">
        <x:v>Legal/trade/outlet kept separate</x:v>
      </x:c>
      <x:c r="C14" s="47" t="str">
        <x:v>Item company</x:v>
      </x:c>
      <x:c r="D14" s="47" t="str">
        <x:v>Brand/manufacturer only</x:v>
      </x:c>
      <x:c r="E14" s="47" t="str">
        <x:v>Source</x:v>
      </x:c>
      <x:c r="F14" s="47" t="str">
        <x:v>Receipt-level reference</x:v>
      </x:c>
      <x:c r="G14" s="47" t="str">
        <x:v>Corrections</x:v>
      </x:c>
      <x:c r="H14" s="48" t="str">
        <x:v>Audit logged</x:v>
      </x:c>
    </x:row>
    <x:row r="15" ht="34" customHeight="1">
      <x:c r="A15" s="46" t="str">
        <x:v>Dates</x:v>
      </x:c>
      <x:c r="B15" s="47" t="str">
        <x:v>Real Excel dates</x:v>
      </x:c>
      <x:c r="C15" s="47" t="str">
        <x:v>Currency</x:v>
      </x:c>
      <x:c r="D15" s="47" t="str">
        <x:v>INR numbers</x:v>
      </x:c>
      <x:c r="E15" s="47" t="str">
        <x:v>Tax rates</x:v>
      </x:c>
      <x:c r="F15" s="47" t="str">
        <x:v>Decimal percentages</x:v>
      </x:c>
      <x:c r="G15" s="47" t="str">
        <x:v>Tolerance</x:v>
      </x:c>
      <x:c r="H15" s="48" t="str">
        <x:v>Lists_Config</x:v>
      </x:c>
    </x:row>
    <x:row r="16" ht="34" customHeight="1">
      <x:c r="A16" s="49" t="str">
        <x:v>Duplicates</x:v>
      </x:c>
      <x:c r="B16" s="50" t="str">
        <x:v>Candidates only</x:v>
      </x:c>
      <x:c r="C16" s="50" t="str">
        <x:v>Service charge</x:v>
      </x:c>
      <x:c r="D16" s="50" t="str">
        <x:v>Not GST</x:v>
      </x:c>
      <x:c r="E16" s="50" t="str">
        <x:v>GSTR-2B</x:v>
      </x:c>
      <x:c r="F16" s="50" t="str">
        <x:v>Separate matching status</x:v>
      </x:c>
      <x:c r="G16" s="50" t="str">
        <x:v>Privacy</x:v>
      </x:c>
      <x:c r="H16" s="51" t="str">
        <x:v>Sensitive IDs masked</x:v>
      </x:c>
    </x:row>
    <x:row r="18" ht="42" customHeight="1">
      <x:c r="A18" s="60" t="str">
        <x:v>Captured tax is an intake record. A chartered accountant or qualified GST professional should approve filing and input-tax-credit decisions.</x:v>
      </x:c>
      <x:c r="B18" s="61"/>
      <x:c r="C18" s="61"/>
      <x:c r="D18" s="61"/>
      <x:c r="E18" s="61"/>
      <x:c r="F18" s="61"/>
      <x:c r="G18" s="61"/>
      <x:c r="H18" s="62"/>
    </x:row>
  </x:sheetData>
  <x:mergeCells>
    <x:mergeCell ref="A1:H2"/>
    <x:mergeCell ref="A3:H3"/>
    <x:mergeCell ref="A11:H11"/>
    <x:mergeCell ref="A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6" hidden="0" customWidth="1"/>
    <x:col min="3" max="3" width="16" hidden="0" customWidth="1"/>
    <x:col min="4" max="4" width="3" hidden="0" customWidth="1"/>
    <x:col min="5" max="5" width="28" hidden="0" customWidth="1"/>
    <x:col min="6" max="6" width="16" hidden="0" customWidth="1"/>
    <x:col min="7" max="7" width="3" hidden="0" customWidth="1"/>
    <x:col min="8" max="8" width="20" hidden="0" customWidth="1"/>
    <x:col min="9" max="9" width="12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>
      <x:c r="A1" s="64" t="str">
        <x:v>Receipt intelligence</x:v>
      </x:c>
      <x:c r="B1" s="64"/>
      <x:c r="C1" s="64"/>
      <x:c r="D1" s="64"/>
      <x:c r="E1" s="64"/>
      <x:c r="F1" s="64"/>
      <x:c r="G1" s="64"/>
      <x:c r="H1" s="64"/>
      <x:c r="I1" s="64"/>
      <x:c r="J1" s="64"/>
      <x:c r="K1" s="64"/>
      <x:c r="L1" s="64"/>
    </x:row>
    <x:row r="2">
      <x:c r="A2" s="64"/>
      <x:c r="B2" s="64"/>
      <x:c r="C2" s="64"/>
      <x:c r="D2" s="64"/>
      <x:c r="E2" s="64"/>
      <x:c r="F2" s="64"/>
      <x:c r="G2" s="64"/>
      <x:c r="H2" s="64"/>
      <x:c r="I2" s="64"/>
      <x:c r="J2" s="64"/>
      <x:c r="K2" s="64"/>
      <x:c r="L2" s="64"/>
    </x:row>
    <x:row r="3">
      <x:c r="A3" s="5" t="str">
        <x:v>Formula-driven view of purchases, captured GST, and exceptions — reporting year begins in April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5">
      <x:c r="A5" s="68" t="str">
        <x:v>Total spend</x:v>
      </x:c>
      <x:c r="B5" s="68" t="str">
        <x:v>Total spend</x:v>
      </x:c>
      <x:c r="C5" s="68" t="str">
        <x:v>Total spend</x:v>
      </x:c>
      <x:c r="D5" s="68" t="str">
        <x:v>Receipts</x:v>
      </x:c>
      <x:c r="E5" s="68" t="str">
        <x:v>Receipts</x:v>
      </x:c>
      <x:c r="F5" s="68" t="str">
        <x:v>Receipts</x:v>
      </x:c>
      <x:c r="G5" s="68" t="str">
        <x:v>Captured GST</x:v>
      </x:c>
      <x:c r="H5" s="68" t="str">
        <x:v>Captured GST</x:v>
      </x:c>
      <x:c r="I5" s="68" t="str">
        <x:v>Captured GST</x:v>
      </x:c>
      <x:c r="J5" s="68" t="str">
        <x:v>Taxable value</x:v>
      </x:c>
      <x:c r="K5" s="68" t="str">
        <x:v>Taxable value</x:v>
      </x:c>
      <x:c r="L5" s="68" t="str">
        <x:v>Taxable value</x:v>
      </x:c>
    </x:row>
    <x:row r="6">
      <x:c r="A6" s="88" t="n">
        <x:f>SUM('Receipts'!$AG$2:$AG$2000)</x:f>
        <x:v>0</x:v>
      </x:c>
      <x:c r="B6" s="89"/>
      <x:c r="C6" s="90"/>
      <x:c r="D6" s="106" t="n">
        <x:f>COUNTIF('Receipts'!$A$2:$A$2000,"&lt;&gt;")</x:f>
        <x:v>0</x:v>
      </x:c>
      <x:c r="E6" s="107"/>
      <x:c r="F6" s="108"/>
      <x:c r="G6" s="88" t="n">
        <x:f>SUM('Receipts'!$AA$2:$AD$2000)</x:f>
        <x:v>0</x:v>
      </x:c>
      <x:c r="H6" s="89"/>
      <x:c r="I6" s="90"/>
      <x:c r="J6" s="88" t="n">
        <x:f>SUM('Receipts'!$Z$2:$Z$2000)</x:f>
        <x:v>0</x:v>
      </x:c>
      <x:c r="K6" s="89"/>
      <x:c r="L6" s="90"/>
    </x:row>
    <x:row r="7">
      <x:c r="A7" s="91"/>
      <x:c r="B7" s="92"/>
      <x:c r="C7" s="93"/>
      <x:c r="D7" s="109"/>
      <x:c r="E7" s="110"/>
      <x:c r="F7" s="111"/>
      <x:c r="G7" s="91"/>
      <x:c r="H7" s="92"/>
      <x:c r="I7" s="93"/>
      <x:c r="J7" s="91"/>
      <x:c r="K7" s="92"/>
      <x:c r="L7" s="93"/>
    </x:row>
    <x:row r="9">
      <x:c r="A9" s="68" t="str">
        <x:v>Open review issues</x:v>
      </x:c>
      <x:c r="B9" s="68" t="str">
        <x:v>Open review issues</x:v>
      </x:c>
      <x:c r="C9" s="68" t="str">
        <x:v>Open review issues</x:v>
      </x:c>
      <x:c r="D9" s="68" t="str">
        <x:v>Duplicate candidates</x:v>
      </x:c>
      <x:c r="E9" s="68" t="str">
        <x:v>Duplicate candidates</x:v>
      </x:c>
      <x:c r="F9" s="68" t="str">
        <x:v>Duplicate candidates</x:v>
      </x:c>
      <x:c r="G9" s="68" t="str">
        <x:v>GSTR-2B matched</x:v>
      </x:c>
      <x:c r="H9" s="68" t="str">
        <x:v>GSTR-2B matched</x:v>
      </x:c>
      <x:c r="I9" s="68" t="str">
        <x:v>GSTR-2B matched</x:v>
      </x:c>
      <x:c r="J9" s="68" t="str">
        <x:v>ITC review pending</x:v>
      </x:c>
      <x:c r="K9" s="68" t="str">
        <x:v>ITC review pending</x:v>
      </x:c>
      <x:c r="L9" s="68" t="str">
        <x:v>ITC review pending</x:v>
      </x:c>
    </x:row>
    <x:row r="10">
      <x:c r="A10" s="106" t="n">
        <x:f>COUNTIFS('Review_Queue'!$A$2:$A$5000,"&lt;&gt;",'Review_Queue'!$L$2:$L$5000,"Open")</x:f>
        <x:v>0</x:v>
      </x:c>
      <x:c r="B10" s="107"/>
      <x:c r="C10" s="108"/>
      <x:c r="D10" s="106" t="n">
        <x:f>COUNTIF('Receipts'!$AT$2:$AT$2000,"Candidate")</x:f>
        <x:v>0</x:v>
      </x:c>
      <x:c r="E10" s="107"/>
      <x:c r="F10" s="108"/>
      <x:c r="G10" s="106" t="n">
        <x:f>COUNTIF('Receipts'!$AP$2:$AP$2000,"Matched")</x:f>
        <x:v>0</x:v>
      </x:c>
      <x:c r="H10" s="107"/>
      <x:c r="I10" s="108"/>
      <x:c r="J10" s="106" t="n">
        <x:f>COUNTIF('Receipts'!$AO$2:$AO$2000,"Review required")</x:f>
        <x:v>0</x:v>
      </x:c>
      <x:c r="K10" s="107"/>
      <x:c r="L10" s="108"/>
    </x:row>
    <x:row r="11">
      <x:c r="A11" s="109"/>
      <x:c r="B11" s="110"/>
      <x:c r="C11" s="111"/>
      <x:c r="D11" s="109"/>
      <x:c r="E11" s="110"/>
      <x:c r="F11" s="111"/>
      <x:c r="G11" s="109"/>
      <x:c r="H11" s="110"/>
      <x:c r="I11" s="111"/>
      <x:c r="J11" s="109"/>
      <x:c r="K11" s="110"/>
      <x:c r="L11" s="111"/>
    </x:row>
    <x:row r="13" ht="34" customHeight="1">
      <x:c r="A13" s="12" t="str">
        <x:v>Month</x:v>
      </x:c>
      <x:c r="B13" s="23" t="str">
        <x:v>Spend</x:v>
      </x:c>
      <x:c r="C13" s="13" t="str">
        <x:v>Captured GST</x:v>
      </x:c>
      <x:c r="E13" s="12" t="str">
        <x:v>Expense category</x:v>
      </x:c>
      <x:c r="F13" s="13" t="str">
        <x:v>Spend</x:v>
      </x:c>
      <x:c r="H13" s="12" t="str">
        <x:v>Receipt review</x:v>
      </x:c>
      <x:c r="I13" s="13" t="str">
        <x:v>Count</x:v>
      </x:c>
    </x:row>
    <x:row r="14">
      <x:c r="A14" s="117" t="str">
        <x:f>TEXT(DATE('Lists_Config'!$B$2,4,1),"mmm yyyy")</x:f>
        <x:v>Apr 2026</x:v>
      </x:c>
      <x:c r="B14" s="118" t="n">
        <x:f>SUMIFS('Receipts'!$AG$2:$AG$2000,'Receipts'!$E$2:$E$2000,"&gt;="&amp;DATE('Lists_Config'!$B$2,4,1),'Receipts'!$E$2:$E$2000,"&lt;"&amp;DATE('Lists_Config'!$B$2,5,1))</x:f>
        <x:v>0</x:v>
      </x:c>
      <x:c r="C14" s="118" t="n">
        <x:f>SUMIFS('Receipts'!$AA$2:$AA$2000,'Receipts'!$E$2:$E$2000,"&gt;="&amp;DATE('Lists_Config'!$B$2,4,1),'Receipts'!$E$2:$E$2000,"&lt;"&amp;DATE('Lists_Config'!$B$2,5,1))+SUMIFS('Receipts'!$AB$2:$AB$2000,'Receipts'!$E$2:$E$2000,"&gt;="&amp;DATE('Lists_Config'!$B$2,4,1),'Receipts'!$E$2:$E$2000,"&lt;"&amp;DATE('Lists_Config'!$B$2,5,1))+SUMIFS('Receipts'!$AC$2:$AC$2000,'Receipts'!$E$2:$E$2000,"&gt;="&amp;DATE('Lists_Config'!$B$2,4,1),'Receipts'!$E$2:$E$2000,"&lt;"&amp;DATE('Lists_Config'!$B$2,5,1))+SUMIFS('Receipts'!$AD$2:$AD$2000,'Receipts'!$E$2:$E$2000,"&gt;="&amp;DATE('Lists_Config'!$B$2,4,1),'Receipts'!$E$2:$E$2000,"&lt;"&amp;DATE('Lists_Config'!$B$2,5,1))</x:f>
        <x:v>0</x:v>
      </x:c>
      <x:c r="D14" s="117"/>
      <x:c r="E14" s="117" t="str">
        <x:v>Food ingredients</x:v>
      </x:c>
      <x:c r="F14" s="118" t="n">
        <x:f>SUMIFS('Receipts'!$AG$2:$AG$2000,'Receipts'!$AK$2:$AK$2000,E14)</x:f>
        <x:v>0</x:v>
      </x:c>
      <x:c r="G14" s="117"/>
      <x:c r="H14" s="117" t="str">
        <x:v>Ready</x:v>
      </x:c>
      <x:c r="I14" s="119" t="n">
        <x:f>COUNTIF('Receipts'!$AR$2:$AR$2000,H14)</x:f>
        <x:v>0</x:v>
      </x:c>
    </x:row>
    <x:row r="15">
      <x:c r="A15" s="120" t="str">
        <x:f>TEXT(DATE('Lists_Config'!$B$2,5,1),"mmm yyyy")</x:f>
        <x:v>May 2026</x:v>
      </x:c>
      <x:c r="B15" s="121" t="n">
        <x:f>SUMIFS('Receipts'!$AG$2:$AG$2000,'Receipts'!$E$2:$E$2000,"&gt;="&amp;DATE('Lists_Config'!$B$2,5,1),'Receipts'!$E$2:$E$2000,"&lt;"&amp;DATE('Lists_Config'!$B$2,6,1))</x:f>
        <x:v>0</x:v>
      </x:c>
      <x:c r="C15" s="121" t="n">
        <x:f>SUMIFS('Receipts'!$AA$2:$AA$2000,'Receipts'!$E$2:$E$2000,"&gt;="&amp;DATE('Lists_Config'!$B$2,5,1),'Receipts'!$E$2:$E$2000,"&lt;"&amp;DATE('Lists_Config'!$B$2,6,1))+SUMIFS('Receipts'!$AB$2:$AB$2000,'Receipts'!$E$2:$E$2000,"&gt;="&amp;DATE('Lists_Config'!$B$2,5,1),'Receipts'!$E$2:$E$2000,"&lt;"&amp;DATE('Lists_Config'!$B$2,6,1))+SUMIFS('Receipts'!$AC$2:$AC$2000,'Receipts'!$E$2:$E$2000,"&gt;="&amp;DATE('Lists_Config'!$B$2,5,1),'Receipts'!$E$2:$E$2000,"&lt;"&amp;DATE('Lists_Config'!$B$2,6,1))+SUMIFS('Receipts'!$AD$2:$AD$2000,'Receipts'!$E$2:$E$2000,"&gt;="&amp;DATE('Lists_Config'!$B$2,5,1),'Receipts'!$E$2:$E$2000,"&lt;"&amp;DATE('Lists_Config'!$B$2,6,1))</x:f>
        <x:v>0</x:v>
      </x:c>
      <x:c r="D15" s="120"/>
      <x:c r="E15" s="120" t="str">
        <x:v>Finished food or resale stock</x:v>
      </x:c>
      <x:c r="F15" s="121" t="n">
        <x:f>SUMIFS('Receipts'!$AG$2:$AG$2000,'Receipts'!$AK$2:$AK$2000,E15)</x:f>
        <x:v>0</x:v>
      </x:c>
      <x:c r="G15" s="120"/>
      <x:c r="H15" s="120" t="str">
        <x:v>Needs review</x:v>
      </x:c>
      <x:c r="I15" s="122" t="n">
        <x:f>COUNTIF('Receipts'!$AR$2:$AR$2000,H15)</x:f>
        <x:v>0</x:v>
      </x:c>
    </x:row>
    <x:row r="16">
      <x:c r="A16" s="120" t="str">
        <x:f>TEXT(DATE('Lists_Config'!$B$2,6,1),"mmm yyyy")</x:f>
        <x:v>Jun 2026</x:v>
      </x:c>
      <x:c r="B16" s="121" t="n">
        <x:f>SUMIFS('Receipts'!$AG$2:$AG$2000,'Receipts'!$E$2:$E$2000,"&gt;="&amp;DATE('Lists_Config'!$B$2,6,1),'Receipts'!$E$2:$E$2000,"&lt;"&amp;DATE('Lists_Config'!$B$2,7,1))</x:f>
        <x:v>0</x:v>
      </x:c>
      <x:c r="C16" s="121" t="n">
        <x:f>SUMIFS('Receipts'!$AA$2:$AA$2000,'Receipts'!$E$2:$E$2000,"&gt;="&amp;DATE('Lists_Config'!$B$2,6,1),'Receipts'!$E$2:$E$2000,"&lt;"&amp;DATE('Lists_Config'!$B$2,7,1))+SUMIFS('Receipts'!$AB$2:$AB$2000,'Receipts'!$E$2:$E$2000,"&gt;="&amp;DATE('Lists_Config'!$B$2,6,1),'Receipts'!$E$2:$E$2000,"&lt;"&amp;DATE('Lists_Config'!$B$2,7,1))+SUMIFS('Receipts'!$AC$2:$AC$2000,'Receipts'!$E$2:$E$2000,"&gt;="&amp;DATE('Lists_Config'!$B$2,6,1),'Receipts'!$E$2:$E$2000,"&lt;"&amp;DATE('Lists_Config'!$B$2,7,1))+SUMIFS('Receipts'!$AD$2:$AD$2000,'Receipts'!$E$2:$E$2000,"&gt;="&amp;DATE('Lists_Config'!$B$2,6,1),'Receipts'!$E$2:$E$2000,"&lt;"&amp;DATE('Lists_Config'!$B$2,7,1))</x:f>
        <x:v>0</x:v>
      </x:c>
      <x:c r="D16" s="120"/>
      <x:c r="E16" s="120" t="str">
        <x:v>Restaurant or catering</x:v>
      </x:c>
      <x:c r="F16" s="121" t="n">
        <x:f>SUMIFS('Receipts'!$AG$2:$AG$2000,'Receipts'!$AK$2:$AK$2000,E16)</x:f>
        <x:v>0</x:v>
      </x:c>
      <x:c r="G16" s="120"/>
      <x:c r="H16" s="120" t="str">
        <x:v>Blocked</x:v>
      </x:c>
      <x:c r="I16" s="122" t="n">
        <x:f>COUNTIF('Receipts'!$AR$2:$AR$2000,H16)</x:f>
        <x:v>0</x:v>
      </x:c>
    </x:row>
    <x:row r="17">
      <x:c r="A17" s="120" t="str">
        <x:f>TEXT(DATE('Lists_Config'!$B$2,7,1),"mmm yyyy")</x:f>
        <x:v>Jul 2026</x:v>
      </x:c>
      <x:c r="B17" s="121" t="n">
        <x:f>SUMIFS('Receipts'!$AG$2:$AG$2000,'Receipts'!$E$2:$E$2000,"&gt;="&amp;DATE('Lists_Config'!$B$2,7,1),'Receipts'!$E$2:$E$2000,"&lt;"&amp;DATE('Lists_Config'!$B$2,8,1))</x:f>
        <x:v>0</x:v>
      </x:c>
      <x:c r="C17" s="121" t="n">
        <x:f>SUMIFS('Receipts'!$AA$2:$AA$2000,'Receipts'!$E$2:$E$2000,"&gt;="&amp;DATE('Lists_Config'!$B$2,7,1),'Receipts'!$E$2:$E$2000,"&lt;"&amp;DATE('Lists_Config'!$B$2,8,1))+SUMIFS('Receipts'!$AB$2:$AB$2000,'Receipts'!$E$2:$E$2000,"&gt;="&amp;DATE('Lists_Config'!$B$2,7,1),'Receipts'!$E$2:$E$2000,"&lt;"&amp;DATE('Lists_Config'!$B$2,8,1))+SUMIFS('Receipts'!$AC$2:$AC$2000,'Receipts'!$E$2:$E$2000,"&gt;="&amp;DATE('Lists_Config'!$B$2,7,1),'Receipts'!$E$2:$E$2000,"&lt;"&amp;DATE('Lists_Config'!$B$2,8,1))+SUMIFS('Receipts'!$AD$2:$AD$2000,'Receipts'!$E$2:$E$2000,"&gt;="&amp;DATE('Lists_Config'!$B$2,7,1),'Receipts'!$E$2:$E$2000,"&lt;"&amp;DATE('Lists_Config'!$B$2,8,1))</x:f>
        <x:v>0</x:v>
      </x:c>
      <x:c r="D17" s="120"/>
      <x:c r="E17" s="120" t="str">
        <x:v>Packaging</x:v>
      </x:c>
      <x:c r="F17" s="121" t="n">
        <x:f>SUMIFS('Receipts'!$AG$2:$AG$2000,'Receipts'!$AK$2:$AK$2000,E17)</x:f>
        <x:v>0</x:v>
      </x:c>
      <x:c r="G17" s="120"/>
      <x:c r="H17" s="120"/>
      <x:c r="I17" s="120"/>
    </x:row>
    <x:row r="18">
      <x:c r="A18" s="120" t="str">
        <x:f>TEXT(DATE('Lists_Config'!$B$2,8,1),"mmm yyyy")</x:f>
        <x:v>Aug 2026</x:v>
      </x:c>
      <x:c r="B18" s="121" t="n">
        <x:f>SUMIFS('Receipts'!$AG$2:$AG$2000,'Receipts'!$E$2:$E$2000,"&gt;="&amp;DATE('Lists_Config'!$B$2,8,1),'Receipts'!$E$2:$E$2000,"&lt;"&amp;DATE('Lists_Config'!$B$2,9,1))</x:f>
        <x:v>0</x:v>
      </x:c>
      <x:c r="C18" s="121" t="n">
        <x:f>SUMIFS('Receipts'!$AA$2:$AA$2000,'Receipts'!$E$2:$E$2000,"&gt;="&amp;DATE('Lists_Config'!$B$2,8,1),'Receipts'!$E$2:$E$2000,"&lt;"&amp;DATE('Lists_Config'!$B$2,9,1))+SUMIFS('Receipts'!$AB$2:$AB$2000,'Receipts'!$E$2:$E$2000,"&gt;="&amp;DATE('Lists_Config'!$B$2,8,1),'Receipts'!$E$2:$E$2000,"&lt;"&amp;DATE('Lists_Config'!$B$2,9,1))+SUMIFS('Receipts'!$AC$2:$AC$2000,'Receipts'!$E$2:$E$2000,"&gt;="&amp;DATE('Lists_Config'!$B$2,8,1),'Receipts'!$E$2:$E$2000,"&lt;"&amp;DATE('Lists_Config'!$B$2,9,1))+SUMIFS('Receipts'!$AD$2:$AD$2000,'Receipts'!$E$2:$E$2000,"&gt;="&amp;DATE('Lists_Config'!$B$2,8,1),'Receipts'!$E$2:$E$2000,"&lt;"&amp;DATE('Lists_Config'!$B$2,9,1))</x:f>
        <x:v>0</x:v>
      </x:c>
      <x:c r="D18" s="120"/>
      <x:c r="E18" s="120" t="str">
        <x:v>Cleaning and hygiene</x:v>
      </x:c>
      <x:c r="F18" s="121" t="n">
        <x:f>SUMIFS('Receipts'!$AG$2:$AG$2000,'Receipts'!$AK$2:$AK$2000,E18)</x:f>
        <x:v>0</x:v>
      </x:c>
      <x:c r="G18" s="120"/>
      <x:c r="H18" s="120"/>
      <x:c r="I18" s="120"/>
    </x:row>
    <x:row r="19">
      <x:c r="A19" s="120" t="str">
        <x:f>TEXT(DATE('Lists_Config'!$B$2,9,1),"mmm yyyy")</x:f>
        <x:v>Sep 2026</x:v>
      </x:c>
      <x:c r="B19" s="121" t="n">
        <x:f>SUMIFS('Receipts'!$AG$2:$AG$2000,'Receipts'!$E$2:$E$2000,"&gt;="&amp;DATE('Lists_Config'!$B$2,9,1),'Receipts'!$E$2:$E$2000,"&lt;"&amp;DATE('Lists_Config'!$B$2,10,1))</x:f>
        <x:v>0</x:v>
      </x:c>
      <x:c r="C19" s="121" t="n">
        <x:f>SUMIFS('Receipts'!$AA$2:$AA$2000,'Receipts'!$E$2:$E$2000,"&gt;="&amp;DATE('Lists_Config'!$B$2,9,1),'Receipts'!$E$2:$E$2000,"&lt;"&amp;DATE('Lists_Config'!$B$2,10,1))+SUMIFS('Receipts'!$AB$2:$AB$2000,'Receipts'!$E$2:$E$2000,"&gt;="&amp;DATE('Lists_Config'!$B$2,9,1),'Receipts'!$E$2:$E$2000,"&lt;"&amp;DATE('Lists_Config'!$B$2,10,1))+SUMIFS('Receipts'!$AC$2:$AC$2000,'Receipts'!$E$2:$E$2000,"&gt;="&amp;DATE('Lists_Config'!$B$2,9,1),'Receipts'!$E$2:$E$2000,"&lt;"&amp;DATE('Lists_Config'!$B$2,10,1))+SUMIFS('Receipts'!$AD$2:$AD$2000,'Receipts'!$E$2:$E$2000,"&gt;="&amp;DATE('Lists_Config'!$B$2,9,1),'Receipts'!$E$2:$E$2000,"&lt;"&amp;DATE('Lists_Config'!$B$2,10,1))</x:f>
        <x:v>0</x:v>
      </x:c>
      <x:c r="D19" s="120"/>
      <x:c r="E19" s="120" t="str">
        <x:v>Equipment</x:v>
      </x:c>
      <x:c r="F19" s="121" t="n">
        <x:f>SUMIFS('Receipts'!$AG$2:$AG$2000,'Receipts'!$AK$2:$AK$2000,E19)</x:f>
        <x:v>0</x:v>
      </x:c>
      <x:c r="G19" s="120"/>
      <x:c r="H19" s="120"/>
      <x:c r="I19" s="120"/>
    </x:row>
    <x:row r="20">
      <x:c r="A20" s="120" t="str">
        <x:f>TEXT(DATE('Lists_Config'!$B$2,10,1),"mmm yyyy")</x:f>
        <x:v>Oct 2026</x:v>
      </x:c>
      <x:c r="B20" s="121" t="n">
        <x:f>SUMIFS('Receipts'!$AG$2:$AG$2000,'Receipts'!$E$2:$E$2000,"&gt;="&amp;DATE('Lists_Config'!$B$2,10,1),'Receipts'!$E$2:$E$2000,"&lt;"&amp;DATE('Lists_Config'!$B$2,11,1))</x:f>
        <x:v>0</x:v>
      </x:c>
      <x:c r="C20" s="121" t="n">
        <x:f>SUMIFS('Receipts'!$AA$2:$AA$2000,'Receipts'!$E$2:$E$2000,"&gt;="&amp;DATE('Lists_Config'!$B$2,10,1),'Receipts'!$E$2:$E$2000,"&lt;"&amp;DATE('Lists_Config'!$B$2,11,1))+SUMIFS('Receipts'!$AB$2:$AB$2000,'Receipts'!$E$2:$E$2000,"&gt;="&amp;DATE('Lists_Config'!$B$2,10,1),'Receipts'!$E$2:$E$2000,"&lt;"&amp;DATE('Lists_Config'!$B$2,11,1))+SUMIFS('Receipts'!$AC$2:$AC$2000,'Receipts'!$E$2:$E$2000,"&gt;="&amp;DATE('Lists_Config'!$B$2,10,1),'Receipts'!$E$2:$E$2000,"&lt;"&amp;DATE('Lists_Config'!$B$2,11,1))+SUMIFS('Receipts'!$AD$2:$AD$2000,'Receipts'!$E$2:$E$2000,"&gt;="&amp;DATE('Lists_Config'!$B$2,10,1),'Receipts'!$E$2:$E$2000,"&lt;"&amp;DATE('Lists_Config'!$B$2,11,1))</x:f>
        <x:v>0</x:v>
      </x:c>
      <x:c r="D20" s="120"/>
      <x:c r="E20" s="120" t="str">
        <x:v>Logistics</x:v>
      </x:c>
      <x:c r="F20" s="121" t="n">
        <x:f>SUMIFS('Receipts'!$AG$2:$AG$2000,'Receipts'!$AK$2:$AK$2000,E20)</x:f>
        <x:v>0</x:v>
      </x:c>
      <x:c r="G20" s="120"/>
      <x:c r="H20" s="120"/>
      <x:c r="I20" s="120"/>
    </x:row>
    <x:row r="21">
      <x:c r="A21" s="120" t="str">
        <x:f>TEXT(DATE('Lists_Config'!$B$2,11,1),"mmm yyyy")</x:f>
        <x:v>Nov 2026</x:v>
      </x:c>
      <x:c r="B21" s="121" t="n">
        <x:f>SUMIFS('Receipts'!$AG$2:$AG$2000,'Receipts'!$E$2:$E$2000,"&gt;="&amp;DATE('Lists_Config'!$B$2,11,1),'Receipts'!$E$2:$E$2000,"&lt;"&amp;DATE('Lists_Config'!$B$2,12,1))</x:f>
        <x:v>0</x:v>
      </x:c>
      <x:c r="C21" s="121" t="n">
        <x:f>SUMIFS('Receipts'!$AA$2:$AA$2000,'Receipts'!$E$2:$E$2000,"&gt;="&amp;DATE('Lists_Config'!$B$2,11,1),'Receipts'!$E$2:$E$2000,"&lt;"&amp;DATE('Lists_Config'!$B$2,12,1))+SUMIFS('Receipts'!$AB$2:$AB$2000,'Receipts'!$E$2:$E$2000,"&gt;="&amp;DATE('Lists_Config'!$B$2,11,1),'Receipts'!$E$2:$E$2000,"&lt;"&amp;DATE('Lists_Config'!$B$2,12,1))+SUMIFS('Receipts'!$AC$2:$AC$2000,'Receipts'!$E$2:$E$2000,"&gt;="&amp;DATE('Lists_Config'!$B$2,11,1),'Receipts'!$E$2:$E$2000,"&lt;"&amp;DATE('Lists_Config'!$B$2,12,1))+SUMIFS('Receipts'!$AD$2:$AD$2000,'Receipts'!$E$2:$E$2000,"&gt;="&amp;DATE('Lists_Config'!$B$2,11,1),'Receipts'!$E$2:$E$2000,"&lt;"&amp;DATE('Lists_Config'!$B$2,12,1))</x:f>
        <x:v>0</x:v>
      </x:c>
      <x:c r="D21" s="120"/>
      <x:c r="E21" s="120" t="str">
        <x:v>Utilities</x:v>
      </x:c>
      <x:c r="F21" s="121" t="n">
        <x:f>SUMIFS('Receipts'!$AG$2:$AG$2000,'Receipts'!$AK$2:$AK$2000,E21)</x:f>
        <x:v>0</x:v>
      </x:c>
      <x:c r="G21" s="120"/>
      <x:c r="H21" s="120"/>
      <x:c r="I21" s="120"/>
    </x:row>
    <x:row r="22">
      <x:c r="A22" s="120" t="str">
        <x:f>TEXT(DATE('Lists_Config'!$B$2,12,1),"mmm yyyy")</x:f>
        <x:v>Dec 2026</x:v>
      </x:c>
      <x:c r="B22" s="121" t="n">
        <x:f>SUMIFS('Receipts'!$AG$2:$AG$2000,'Receipts'!$E$2:$E$2000,"&gt;="&amp;DATE('Lists_Config'!$B$2,12,1),'Receipts'!$E$2:$E$2000,"&lt;"&amp;DATE('Lists_Config'!$B$2,13,1))</x:f>
        <x:v>0</x:v>
      </x:c>
      <x:c r="C22" s="121" t="n">
        <x:f>SUMIFS('Receipts'!$AA$2:$AA$2000,'Receipts'!$E$2:$E$2000,"&gt;="&amp;DATE('Lists_Config'!$B$2,12,1),'Receipts'!$E$2:$E$2000,"&lt;"&amp;DATE('Lists_Config'!$B$2,13,1))+SUMIFS('Receipts'!$AB$2:$AB$2000,'Receipts'!$E$2:$E$2000,"&gt;="&amp;DATE('Lists_Config'!$B$2,12,1),'Receipts'!$E$2:$E$2000,"&lt;"&amp;DATE('Lists_Config'!$B$2,13,1))+SUMIFS('Receipts'!$AC$2:$AC$2000,'Receipts'!$E$2:$E$2000,"&gt;="&amp;DATE('Lists_Config'!$B$2,12,1),'Receipts'!$E$2:$E$2000,"&lt;"&amp;DATE('Lists_Config'!$B$2,13,1))+SUMIFS('Receipts'!$AD$2:$AD$2000,'Receipts'!$E$2:$E$2000,"&gt;="&amp;DATE('Lists_Config'!$B$2,12,1),'Receipts'!$E$2:$E$2000,"&lt;"&amp;DATE('Lists_Config'!$B$2,13,1))</x:f>
        <x:v>0</x:v>
      </x:c>
      <x:c r="D22" s="120"/>
      <x:c r="E22" s="120" t="str">
        <x:v>Office supplies</x:v>
      </x:c>
      <x:c r="F22" s="121" t="n">
        <x:f>SUMIFS('Receipts'!$AG$2:$AG$2000,'Receipts'!$AK$2:$AK$2000,E22)</x:f>
        <x:v>0</x:v>
      </x:c>
      <x:c r="G22" s="120"/>
      <x:c r="H22" s="120"/>
      <x:c r="I22" s="120"/>
    </x:row>
    <x:row r="23">
      <x:c r="A23" s="120" t="str">
        <x:f>TEXT(DATE('Lists_Config'!$B$2,13,1),"mmm yyyy")</x:f>
        <x:v>Jan 2027</x:v>
      </x:c>
      <x:c r="B23" s="121" t="n">
        <x:f>SUMIFS('Receipts'!$AG$2:$AG$2000,'Receipts'!$E$2:$E$2000,"&gt;="&amp;DATE('Lists_Config'!$B$2,13,1),'Receipts'!$E$2:$E$2000,"&lt;"&amp;DATE('Lists_Config'!$B$2,14,1))</x:f>
        <x:v>0</x:v>
      </x:c>
      <x:c r="C23" s="121" t="n">
        <x:f>SUMIFS('Receipts'!$AA$2:$AA$2000,'Receipts'!$E$2:$E$2000,"&gt;="&amp;DATE('Lists_Config'!$B$2,13,1),'Receipts'!$E$2:$E$2000,"&lt;"&amp;DATE('Lists_Config'!$B$2,14,1))+SUMIFS('Receipts'!$AB$2:$AB$2000,'Receipts'!$E$2:$E$2000,"&gt;="&amp;DATE('Lists_Config'!$B$2,13,1),'Receipts'!$E$2:$E$2000,"&lt;"&amp;DATE('Lists_Config'!$B$2,14,1))+SUMIFS('Receipts'!$AC$2:$AC$2000,'Receipts'!$E$2:$E$2000,"&gt;="&amp;DATE('Lists_Config'!$B$2,13,1),'Receipts'!$E$2:$E$2000,"&lt;"&amp;DATE('Lists_Config'!$B$2,14,1))+SUMIFS('Receipts'!$AD$2:$AD$2000,'Receipts'!$E$2:$E$2000,"&gt;="&amp;DATE('Lists_Config'!$B$2,13,1),'Receipts'!$E$2:$E$2000,"&lt;"&amp;DATE('Lists_Config'!$B$2,14,1))</x:f>
        <x:v>0</x:v>
      </x:c>
      <x:c r="D23" s="120"/>
      <x:c r="E23" s="120" t="str">
        <x:v>Other</x:v>
      </x:c>
      <x:c r="F23" s="121" t="n">
        <x:f>SUMIFS('Receipts'!$AG$2:$AG$2000,'Receipts'!$AK$2:$AK$2000,E23)</x:f>
        <x:v>0</x:v>
      </x:c>
      <x:c r="G23" s="120"/>
      <x:c r="H23" s="120"/>
      <x:c r="I23" s="120"/>
    </x:row>
    <x:row r="24">
      <x:c r="A24" s="120" t="str">
        <x:f>TEXT(DATE('Lists_Config'!$B$2,14,1),"mmm yyyy")</x:f>
        <x:v>Feb 2027</x:v>
      </x:c>
      <x:c r="B24" s="121" t="n">
        <x:f>SUMIFS('Receipts'!$AG$2:$AG$2000,'Receipts'!$E$2:$E$2000,"&gt;="&amp;DATE('Lists_Config'!$B$2,14,1),'Receipts'!$E$2:$E$2000,"&lt;"&amp;DATE('Lists_Config'!$B$2,15,1))</x:f>
        <x:v>0</x:v>
      </x:c>
      <x:c r="C24" s="121" t="n">
        <x:f>SUMIFS('Receipts'!$AA$2:$AA$2000,'Receipts'!$E$2:$E$2000,"&gt;="&amp;DATE('Lists_Config'!$B$2,14,1),'Receipts'!$E$2:$E$2000,"&lt;"&amp;DATE('Lists_Config'!$B$2,15,1))+SUMIFS('Receipts'!$AB$2:$AB$2000,'Receipts'!$E$2:$E$2000,"&gt;="&amp;DATE('Lists_Config'!$B$2,14,1),'Receipts'!$E$2:$E$2000,"&lt;"&amp;DATE('Lists_Config'!$B$2,15,1))+SUMIFS('Receipts'!$AC$2:$AC$2000,'Receipts'!$E$2:$E$2000,"&gt;="&amp;DATE('Lists_Config'!$B$2,14,1),'Receipts'!$E$2:$E$2000,"&lt;"&amp;DATE('Lists_Config'!$B$2,15,1))+SUMIFS('Receipts'!$AD$2:$AD$2000,'Receipts'!$E$2:$E$2000,"&gt;="&amp;DATE('Lists_Config'!$B$2,14,1),'Receipts'!$E$2:$E$2000,"&lt;"&amp;DATE('Lists_Config'!$B$2,15,1))</x:f>
        <x:v>0</x:v>
      </x:c>
      <x:c r="D24" s="120"/>
      <x:c r="E24" s="120"/>
      <x:c r="F24" s="120"/>
      <x:c r="G24" s="120"/>
      <x:c r="H24" s="120"/>
      <x:c r="I24" s="120"/>
    </x:row>
    <x:row r="25">
      <x:c r="A25" s="123" t="str">
        <x:f>TEXT(DATE('Lists_Config'!$B$2,15,1),"mmm yyyy")</x:f>
        <x:v>Mar 2027</x:v>
      </x:c>
      <x:c r="B25" s="124" t="n">
        <x:f>SUMIFS('Receipts'!$AG$2:$AG$2000,'Receipts'!$E$2:$E$2000,"&gt;="&amp;DATE('Lists_Config'!$B$2,15,1),'Receipts'!$E$2:$E$2000,"&lt;"&amp;DATE('Lists_Config'!$B$2,16,1))</x:f>
        <x:v>0</x:v>
      </x:c>
      <x:c r="C25" s="124" t="n">
        <x:f>SUMIFS('Receipts'!$AA$2:$AA$2000,'Receipts'!$E$2:$E$2000,"&gt;="&amp;DATE('Lists_Config'!$B$2,15,1),'Receipts'!$E$2:$E$2000,"&lt;"&amp;DATE('Lists_Config'!$B$2,16,1))+SUMIFS('Receipts'!$AB$2:$AB$2000,'Receipts'!$E$2:$E$2000,"&gt;="&amp;DATE('Lists_Config'!$B$2,15,1),'Receipts'!$E$2:$E$2000,"&lt;"&amp;DATE('Lists_Config'!$B$2,16,1))+SUMIFS('Receipts'!$AC$2:$AC$2000,'Receipts'!$E$2:$E$2000,"&gt;="&amp;DATE('Lists_Config'!$B$2,15,1),'Receipts'!$E$2:$E$2000,"&lt;"&amp;DATE('Lists_Config'!$B$2,16,1))+SUMIFS('Receipts'!$AD$2:$AD$2000,'Receipts'!$E$2:$E$2000,"&gt;="&amp;DATE('Lists_Config'!$B$2,15,1),'Receipts'!$E$2:$E$2000,"&lt;"&amp;DATE('Lists_Config'!$B$2,16,1))</x:f>
        <x:v>0</x:v>
      </x:c>
      <x:c r="D25" s="123"/>
      <x:c r="E25" s="123"/>
      <x:c r="F25" s="123"/>
      <x:c r="G25" s="123"/>
      <x:c r="H25" s="123"/>
      <x:c r="I25" s="123"/>
    </x:row>
  </x:sheetData>
  <x:mergeCells>
    <x:mergeCell ref="A1:L2"/>
    <x:mergeCell ref="A3:L3"/>
    <x:mergeCell ref="A5:C5"/>
    <x:mergeCell ref="A6:C7"/>
    <x:mergeCell ref="D5:F5"/>
    <x:mergeCell ref="D6:F7"/>
    <x:mergeCell ref="G5:I5"/>
    <x:mergeCell ref="G6:I7"/>
    <x:mergeCell ref="J5:L5"/>
    <x:mergeCell ref="J6:L7"/>
    <x:mergeCell ref="A9:C9"/>
    <x:mergeCell ref="A10:C11"/>
    <x:mergeCell ref="D9:F9"/>
    <x:mergeCell ref="D10:F11"/>
    <x:mergeCell ref="G9:I9"/>
    <x:mergeCell ref="G10:I11"/>
    <x:mergeCell ref="J9:L9"/>
    <x:mergeCell ref="J10:L11"/>
  </x:mergeCells>
  <x:pageMargins left="0.7" right="0.7" top="0.75" bottom="0.75" header="0.3" footer="0.3"/>
  <x:drawing xmlns:r="http://schemas.openxmlformats.org/officeDocument/2006/relationships" r:id="Rc0d86e1256834f50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5" hidden="0" customWidth="1"/>
    <x:col min="5" max="5" width="15" hidden="0" customWidth="1"/>
    <x:col min="6" max="6" width="15" hidden="0" customWidth="1"/>
    <x:col min="7" max="7" width="14" hidden="0" customWidth="1"/>
    <x:col min="8" max="8" width="14" hidden="0" customWidth="1"/>
    <x:col min="9" max="9" width="18" hidden="0" customWidth="1"/>
    <x:col min="10" max="10" width="18" hidden="0" customWidth="1"/>
    <x:col min="11" max="11" width="22" hidden="0" customWidth="1"/>
    <x:col min="12" max="12" width="22" hidden="0" customWidth="1"/>
    <x:col min="13" max="13" width="14" hidden="0" customWidth="1"/>
    <x:col min="14" max="14" width="18" hidden="0" customWidth="1"/>
    <x:col min="15" max="15" width="28" hidden="0" customWidth="1"/>
    <x:col min="16" max="16" width="14" hidden="0" customWidth="1"/>
    <x:col min="17" max="17" width="14" hidden="0" customWidth="1"/>
    <x:col min="18" max="18" width="22" hidden="0" customWidth="1"/>
    <x:col min="19" max="19" width="18" hidden="0" customWidth="1"/>
    <x:col min="20" max="20" width="14" hidden="0" customWidth="1"/>
    <x:col min="21" max="21" width="18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  <x:col min="36" max="36" width="14" hidden="0" customWidth="1"/>
    <x:col min="37" max="37" width="18" hidden="0" customWidth="1"/>
    <x:col min="38" max="38" width="28" hidden="0" customWidth="1"/>
    <x:col min="39" max="39" width="14" hidden="0" customWidth="1"/>
    <x:col min="40" max="40" width="14" hidden="0" customWidth="1"/>
    <x:col min="41" max="41" width="18" hidden="0" customWidth="1"/>
    <x:col min="42" max="42" width="18" hidden="0" customWidth="1"/>
    <x:col min="43" max="43" width="14" hidden="0" customWidth="1"/>
    <x:col min="44" max="44" width="18" hidden="0" customWidth="1"/>
    <x:col min="45" max="45" width="14" hidden="0" customWidth="1"/>
    <x:col min="46" max="46" width="14" hidden="0" customWidth="1"/>
    <x:col min="47" max="47" width="14" hidden="0" customWidth="1"/>
    <x:col min="48" max="48" width="28" hidden="0" customWidth="1"/>
  </x:cols>
  <x:sheetData>
    <x:row r="1" ht="34" customHeight="1">
      <x:c r="A1" s="12" t="str">
        <x:v>Receipt_ID</x:v>
      </x:c>
      <x:c r="B1" s="23" t="str">
        <x:v>Source_File</x:v>
      </x:c>
      <x:c r="C1" s="23" t="str">
        <x:v>Source_Page_Count</x:v>
      </x:c>
      <x:c r="D1" s="23" t="str">
        <x:v>Imported_At</x:v>
      </x:c>
      <x:c r="E1" s="23" t="str">
        <x:v>Invoice_Date</x:v>
      </x:c>
      <x:c r="F1" s="23" t="str">
        <x:v>Posting_Date</x:v>
      </x:c>
      <x:c r="G1" s="23" t="str">
        <x:v>Financial_Year</x:v>
      </x:c>
      <x:c r="H1" s="23" t="str">
        <x:v>Tax_Period</x:v>
      </x:c>
      <x:c r="I1" s="23" t="str">
        <x:v>Document_Type</x:v>
      </x:c>
      <x:c r="J1" s="23" t="str">
        <x:v>Invoice_Number</x:v>
      </x:c>
      <x:c r="K1" s="23" t="str">
        <x:v>Supplier_Legal_Name</x:v>
      </x:c>
      <x:c r="L1" s="23" t="str">
        <x:v>Supplier_Trade_Name</x:v>
      </x:c>
      <x:c r="M1" s="23" t="str">
        <x:v>Outlet_Name</x:v>
      </x:c>
      <x:c r="N1" s="23" t="str">
        <x:v>Supplier_GSTIN</x:v>
      </x:c>
      <x:c r="O1" s="23" t="str">
        <x:v>Supplier_Address</x:v>
      </x:c>
      <x:c r="P1" s="23" t="str">
        <x:v>Supplier_State</x:v>
      </x:c>
      <x:c r="Q1" s="23" t="str">
        <x:v>Supplier_State_Code</x:v>
      </x:c>
      <x:c r="R1" s="23" t="str">
        <x:v>Recipient_Business_Name</x:v>
      </x:c>
      <x:c r="S1" s="23" t="str">
        <x:v>Recipient_GSTIN</x:v>
      </x:c>
      <x:c r="T1" s="23" t="str">
        <x:v>Place_of_Supply</x:v>
      </x:c>
      <x:c r="U1" s="23" t="str">
        <x:v>Supply_Type</x:v>
      </x:c>
      <x:c r="V1" s="23" t="str">
        <x:v>Currency</x:v>
      </x:c>
      <x:c r="W1" s="23" t="str">
        <x:v>Payment_Mode</x:v>
      </x:c>
      <x:c r="X1" s="23" t="str">
        <x:v>Subtotal</x:v>
      </x:c>
      <x:c r="Y1" s="23" t="str">
        <x:v>Discount_Total</x:v>
      </x:c>
      <x:c r="Z1" s="23" t="str">
        <x:v>Taxable_Value</x:v>
      </x:c>
      <x:c r="AA1" s="23" t="str">
        <x:v>CGST_Total</x:v>
      </x:c>
      <x:c r="AB1" s="23" t="str">
        <x:v>SGST_UTGST_Total</x:v>
      </x:c>
      <x:c r="AC1" s="23" t="str">
        <x:v>IGST_Total</x:v>
      </x:c>
      <x:c r="AD1" s="23" t="str">
        <x:v>Cess_Total</x:v>
      </x:c>
      <x:c r="AE1" s="23" t="str">
        <x:v>Other_Charges</x:v>
      </x:c>
      <x:c r="AF1" s="23" t="str">
        <x:v>Round_Off</x:v>
      </x:c>
      <x:c r="AG1" s="23" t="str">
        <x:v>Grand_Total</x:v>
      </x:c>
      <x:c r="AH1" s="23" t="str">
        <x:v>Reverse_Charge</x:v>
      </x:c>
      <x:c r="AI1" s="23" t="str">
        <x:v>IRN</x:v>
      </x:c>
      <x:c r="AJ1" s="23" t="str">
        <x:v>EInvoice_QR_Present</x:v>
      </x:c>
      <x:c r="AK1" s="23" t="str">
        <x:v>Expense_Category</x:v>
      </x:c>
      <x:c r="AL1" s="23" t="str">
        <x:v>Business_Purpose</x:v>
      </x:c>
      <x:c r="AM1" s="23" t="str">
        <x:v>Cost_Centre</x:v>
      </x:c>
      <x:c r="AN1" s="23" t="str">
        <x:v>Food_Business_Use</x:v>
      </x:c>
      <x:c r="AO1" s="23" t="str">
        <x:v>ITC_Review_Status</x:v>
      </x:c>
      <x:c r="AP1" s="23" t="str">
        <x:v>GSTR2B_Match_Status</x:v>
      </x:c>
      <x:c r="AQ1" s="23" t="str">
        <x:v>Overall_Confidence</x:v>
      </x:c>
      <x:c r="AR1" s="23" t="str">
        <x:v>Review_Status</x:v>
      </x:c>
      <x:c r="AS1" s="23" t="str">
        <x:v>Duplicate_Key</x:v>
      </x:c>
      <x:c r="AT1" s="23" t="str">
        <x:v>Duplicate_Flag</x:v>
      </x:c>
      <x:c r="AU1" s="23" t="str">
        <x:v>Arithmetic_Check</x:v>
      </x:c>
      <x:c r="AV1" s="13" t="str">
        <x:v>Extraction_Notes</x:v>
      </x:c>
    </x:row>
    <x:row r="2">
      <x:c r="A2" s="125"/>
      <x:c r="B2" s="125"/>
      <x:c r="C2" s="125"/>
      <x:c r="D2" s="127"/>
      <x:c r="E2" s="126"/>
      <x:c r="F2" s="126"/>
      <x:c r="G2" s="130" t="str">
        <x:f>IF(E2="","", "FY "&amp;IF(MONTH(E2)&gt;=4,YEAR(E2),YEAR(E2)-1)&amp;"-"&amp;RIGHT(IF(MONTH(E2)&gt;=4,YEAR(E2)+1,YEAR(E2)),2))</x:f>
      </x:c>
      <x:c r="H2" s="130" t="str">
        <x:f>IF(E2="","",TEXT(E2,"yyyy-mm"))</x:f>
      </x:c>
      <x:c r="I2" s="125"/>
      <x:c r="J2" s="125"/>
      <x:c r="K2" s="125"/>
      <x:c r="L2" s="125"/>
      <x:c r="M2" s="125"/>
      <x:c r="N2" s="125"/>
      <x:c r="O2" s="125"/>
      <x:c r="P2" s="125"/>
      <x:c r="Q2" s="125"/>
      <x:c r="R2" s="125"/>
      <x:c r="S2" s="125"/>
      <x:c r="T2" s="125"/>
      <x:c r="U2" s="130" t="str">
        <x:f>IF(A2="","",IF(AC2&gt;0,"Inter-state",IF(OR(AA2&gt;0,AB2&gt;0),"Intra-state","Unknown")))</x:f>
      </x:c>
      <x:c r="V2" s="125"/>
      <x:c r="W2" s="125"/>
      <x:c r="X2" s="128"/>
      <x:c r="Y2" s="128"/>
      <x:c r="Z2" s="128"/>
      <x:c r="AA2" s="128"/>
      <x:c r="AB2" s="128"/>
      <x:c r="AC2" s="128"/>
      <x:c r="AD2" s="128"/>
      <x:c r="AE2" s="128"/>
      <x:c r="AF2" s="128"/>
      <x:c r="AG2" s="128"/>
      <x:c r="AH2" s="125"/>
      <x:c r="AI2" s="125"/>
      <x:c r="AJ2" s="125"/>
      <x:c r="AK2" s="125"/>
      <x:c r="AL2" s="125"/>
      <x:c r="AM2" s="125"/>
      <x:c r="AN2" s="125"/>
      <x:c r="AO2" s="125"/>
      <x:c r="AP2" s="125"/>
      <x:c r="AQ2" s="129"/>
      <x:c r="AR2" s="125"/>
      <x:c r="AS2" s="130" t="str">
        <x:f>IF(A2="","",UPPER(IF(N2&lt;&gt;"",N2,K2&amp;L2))&amp;"|"&amp;J2&amp;"|"&amp;TEXT(E2,"yyyy-mm-dd")&amp;"|"&amp;TEXT(AG2,"0.00"))</x:f>
      </x:c>
      <x:c r="AT2" s="130" t="str">
        <x:f>IF(A2="","",IF(COUNTIF($AS$2:$AS$2000,AS2)&gt;1,"Candidate","Clear"))</x:f>
      </x:c>
      <x:c r="AU2" s="130" t="str">
        <x:f>IF(A2="","",IF(OR(Z2="",AG2=""),"Insufficient data",IF(ABS(AG2-(Z2+AA2+AB2+AC2+AD2+AE2+AF2))&lt;='Lists_Config'!$B$3,"Pass","Check")))</x:f>
      </x:c>
      <x:c r="AV2" s="125"/>
    </x:row>
  </x:sheetData>
  <x:conditionalFormatting sqref="AR2:AR2">
    <x:cfRule type="containsText" dxfId="0" priority="1" operator="containsText" text="Needs review"/>
  </x:conditionalFormatting>
  <x:conditionalFormatting sqref="AT2:AT2">
    <x:cfRule type="containsText" dxfId="1" priority="2" operator="containsText" text="Candidate"/>
  </x:conditionalFormatting>
  <x:conditionalFormatting sqref="AU2:AU2">
    <x:cfRule type="containsText" dxfId="2" priority="3" operator="containsText" text="Check"/>
  </x:conditionalFormatting>
  <x:dataValidations count="11">
    <x:dataValidation type="list" sqref="I2">
      <x:formula1>'Lists_Config'!$E$2:$E$9</x:formula1>
    </x:dataValidation>
    <x:dataValidation type="list" sqref="V2">
      <x:formula1>"INR"</x:formula1>
    </x:dataValidation>
    <x:dataValidation type="list" sqref="W2">
      <x:formula1>'Lists_Config'!$F$2:$F$10</x:formula1>
    </x:dataValidation>
    <x:dataValidation type="list" sqref="AH2">
      <x:formula1>'Lists_Config'!$O$2:$O$4</x:formula1>
    </x:dataValidation>
    <x:dataValidation type="list" sqref="AJ2">
      <x:formula1>'Lists_Config'!$O$2:$O$4</x:formula1>
    </x:dataValidation>
    <x:dataValidation type="list" sqref="AK2">
      <x:formula1>'Lists_Config'!$G$2:$G$16</x:formula1>
    </x:dataValidation>
    <x:dataValidation type="list" sqref="AN2">
      <x:formula1>'Lists_Config'!$H$2:$H$10</x:formula1>
    </x:dataValidation>
    <x:dataValidation type="list" sqref="AO2">
      <x:formula1>'Lists_Config'!$I$2:$I$5</x:formula1>
    </x:dataValidation>
    <x:dataValidation type="list" sqref="AP2">
      <x:formula1>'Lists_Config'!$J$2:$J$6</x:formula1>
    </x:dataValidation>
    <x:dataValidation type="list" sqref="AR2">
      <x:formula1>'Lists_Config'!$K$2:$K$4</x:formula1>
    </x:dataValidation>
    <x:dataValidation type="decimal" operator="between" sqref="AQ2">
      <x:formula1>0</x:formula1>
      <x:formula2>1</x:formula2>
    </x:dataValidation>
  </x:dataValidations>
  <x:pageMargins left="0.7" right="0.7" top="0.75" bottom="0.75" header="0.3" footer="0.3"/>
  <x:legacyDrawing xmlns:r="http://schemas.openxmlformats.org/officeDocument/2006/relationships" r:id="R7f53b4583635474e"/>
  <x:tableParts count="1">
    <x:tablePart xmlns:r="http://schemas.openxmlformats.org/officeDocument/2006/relationships" r:id="R2a3aab518f884698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6" hidden="0" customWidth="1"/>
    <x:col min="5" max="5" width="26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2" hidden="0" customWidth="1"/>
    <x:col min="20" max="20" width="14" hidden="0" customWidth="1"/>
    <x:col min="21" max="21" width="12" hidden="0" customWidth="1"/>
    <x:col min="22" max="22" width="14" hidden="0" customWidth="1"/>
    <x:col min="23" max="23" width="12" hidden="0" customWidth="1"/>
    <x:col min="24" max="24" width="14" hidden="0" customWidth="1"/>
    <x:col min="25" max="25" width="12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26" hidden="0" customWidth="1"/>
    <x:col min="31" max="31" width="20" hidden="0" customWidth="1"/>
    <x:col min="32" max="32" width="26" hidden="0" customWidth="1"/>
    <x:col min="33" max="33" width="14" hidden="0" customWidth="1"/>
    <x:col min="34" max="34" width="14" hidden="0" customWidth="1"/>
    <x:col min="35" max="35" width="26" hidden="0" customWidth="1"/>
    <x:col min="36" max="36" width="26" hidden="0" customWidth="1"/>
  </x:cols>
  <x:sheetData>
    <x:row r="1" ht="34" customHeight="1">
      <x:c r="A1" s="12" t="str">
        <x:v>Line_ID</x:v>
      </x:c>
      <x:c r="B1" s="23" t="str">
        <x:v>Receipt_ID</x:v>
      </x:c>
      <x:c r="C1" s="23" t="str">
        <x:v>Line_Number</x:v>
      </x:c>
      <x:c r="D1" s="23" t="str">
        <x:v>Item_Description_Raw</x:v>
      </x:c>
      <x:c r="E1" s="23" t="str">
        <x:v>Item_Description_Normalized</x:v>
      </x:c>
      <x:c r="F1" s="23" t="str">
        <x:v>Brand_or_Manufacturer</x:v>
      </x:c>
      <x:c r="G1" s="23" t="str">
        <x:v>Item_Category</x:v>
      </x:c>
      <x:c r="H1" s="23" t="str">
        <x:v>Food_Business_Subcategory</x:v>
      </x:c>
      <x:c r="I1" s="23" t="str">
        <x:v>Business_Use</x:v>
      </x:c>
      <x:c r="J1" s="23" t="str">
        <x:v>HSN_SAC</x:v>
      </x:c>
      <x:c r="K1" s="23" t="str">
        <x:v>Quantity</x:v>
      </x:c>
      <x:c r="L1" s="23" t="str">
        <x:v>Unit</x:v>
      </x:c>
      <x:c r="M1" s="23" t="str">
        <x:v>Unit_Price</x:v>
      </x:c>
      <x:c r="N1" s="23" t="str">
        <x:v>Gross_Amount</x:v>
      </x:c>
      <x:c r="O1" s="23" t="str">
        <x:v>Discount_Amount</x:v>
      </x:c>
      <x:c r="P1" s="23" t="str">
        <x:v>Taxable_Value</x:v>
      </x:c>
      <x:c r="Q1" s="23" t="str">
        <x:v>Tax_Treatment</x:v>
      </x:c>
      <x:c r="R1" s="23" t="str">
        <x:v>GST_Rate_Total</x:v>
      </x:c>
      <x:c r="S1" s="23" t="str">
        <x:v>CGST_Rate</x:v>
      </x:c>
      <x:c r="T1" s="23" t="str">
        <x:v>CGST_Amount</x:v>
      </x:c>
      <x:c r="U1" s="23" t="str">
        <x:v>SGST_UTGST_Rate</x:v>
      </x:c>
      <x:c r="V1" s="23" t="str">
        <x:v>SGST_UTGST_Amount</x:v>
      </x:c>
      <x:c r="W1" s="23" t="str">
        <x:v>IGST_Rate</x:v>
      </x:c>
      <x:c r="X1" s="23" t="str">
        <x:v>IGST_Amount</x:v>
      </x:c>
      <x:c r="Y1" s="23" t="str">
        <x:v>Cess_Rate</x:v>
      </x:c>
      <x:c r="Z1" s="23" t="str">
        <x:v>Cess_Amount</x:v>
      </x:c>
      <x:c r="AA1" s="23" t="str">
        <x:v>Other_Charge_Amount</x:v>
      </x:c>
      <x:c r="AB1" s="23" t="str">
        <x:v>Line_Total</x:v>
      </x:c>
      <x:c r="AC1" s="23" t="str">
        <x:v>Value_Source</x:v>
      </x:c>
      <x:c r="AD1" s="23" t="str">
        <x:v>Allocation_Method</x:v>
      </x:c>
      <x:c r="AE1" s="23" t="str">
        <x:v>ITC_Review_Status</x:v>
      </x:c>
      <x:c r="AF1" s="23" t="str">
        <x:v>ITC_Review_Reason</x:v>
      </x:c>
      <x:c r="AG1" s="23" t="str">
        <x:v>Extraction_Confidence</x:v>
      </x:c>
      <x:c r="AH1" s="23" t="str">
        <x:v>Needs_Review</x:v>
      </x:c>
      <x:c r="AI1" s="23" t="str">
        <x:v>Review_Reason</x:v>
      </x:c>
      <x:c r="AJ1" s="13" t="str">
        <x:v>Notes</x:v>
      </x:c>
    </x:row>
    <x:row r="2">
      <x:c r="A2" s="125"/>
      <x:c r="B2" s="125"/>
      <x:c r="C2" s="125"/>
      <x:c r="D2" s="125"/>
      <x:c r="E2" s="125"/>
      <x:c r="F2" s="125"/>
      <x:c r="G2" s="125"/>
      <x:c r="H2" s="125"/>
      <x:c r="I2" s="125"/>
      <x:c r="J2" s="125"/>
      <x:c r="K2" s="125"/>
      <x:c r="L2" s="125"/>
      <x:c r="M2" s="128"/>
      <x:c r="N2" s="128"/>
      <x:c r="O2" s="128"/>
      <x:c r="P2" s="128"/>
      <x:c r="Q2" s="125"/>
      <x:c r="R2" s="131"/>
      <x:c r="S2" s="131"/>
      <x:c r="T2" s="128"/>
      <x:c r="U2" s="128"/>
      <x:c r="V2" s="128"/>
      <x:c r="W2" s="128"/>
      <x:c r="X2" s="128"/>
      <x:c r="Y2" s="128"/>
      <x:c r="Z2" s="128"/>
      <x:c r="AA2" s="128"/>
      <x:c r="AB2" s="128"/>
      <x:c r="AC2" s="125"/>
      <x:c r="AD2" s="125"/>
      <x:c r="AE2" s="125"/>
      <x:c r="AF2" s="125"/>
      <x:c r="AG2" s="129"/>
      <x:c r="AH2" s="125"/>
      <x:c r="AI2" s="125"/>
      <x:c r="AJ2" s="125"/>
    </x:row>
  </x:sheetData>
  <x:conditionalFormatting sqref="AH2:AH2">
    <x:cfRule type="containsText" dxfId="3" priority="1" operator="containsText" text="Yes"/>
  </x:conditionalFormatting>
  <x:dataValidations count="8">
    <x:dataValidation type="list" sqref="G2">
      <x:formula1>'Lists_Config'!$G$2:$G$16</x:formula1>
    </x:dataValidation>
    <x:dataValidation type="list" sqref="H2:I2">
      <x:formula1>'Lists_Config'!$H$2:$H$10</x:formula1>
    </x:dataValidation>
    <x:dataValidation type="list" sqref="L2">
      <x:formula1>'Lists_Config'!$N$2:$N$14</x:formula1>
    </x:dataValidation>
    <x:dataValidation type="list" sqref="Q2">
      <x:formula1>'Lists_Config'!$L$2:$L$6</x:formula1>
    </x:dataValidation>
    <x:dataValidation type="list" sqref="AC2">
      <x:formula1>'Lists_Config'!$M$2:$M$6</x:formula1>
    </x:dataValidation>
    <x:dataValidation type="list" sqref="AE2">
      <x:formula1>'Lists_Config'!$I$2:$I$5</x:formula1>
    </x:dataValidation>
    <x:dataValidation type="list" sqref="AH2">
      <x:formula1>"Yes,No"</x:formula1>
    </x:dataValidation>
    <x:dataValidation type="decimal" operator="between" sqref="AG2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6f0b28ec376c4d3c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4" hidden="0" customWidth="1"/>
    <x:col min="4" max="4" width="13" hidden="0" customWidth="1"/>
    <x:col min="5" max="5" width="15" hidden="0" customWidth="1"/>
    <x:col min="6" max="6" width="12" hidden="0" customWidth="1"/>
    <x:col min="7" max="7" width="14" hidden="0" customWidth="1"/>
    <x:col min="8" max="8" width="17" hidden="0" customWidth="1"/>
    <x:col min="9" max="9" width="18" hidden="0" customWidth="1"/>
    <x:col min="10" max="10" width="12" hidden="0" customWidth="1"/>
    <x:col min="11" max="11" width="14" hidden="0" customWidth="1"/>
    <x:col min="12" max="12" width="12" hidden="0" customWidth="1"/>
    <x:col min="13" max="13" width="14" hidden="0" customWidth="1"/>
    <x:col min="14" max="14" width="16" hidden="0" customWidth="1"/>
    <x:col min="15" max="15" width="12" hidden="0" customWidth="1"/>
    <x:col min="16" max="16" width="14" hidden="0" customWidth="1"/>
    <x:col min="17" max="17" width="28" hidden="0" customWidth="1"/>
  </x:cols>
  <x:sheetData>
    <x:row r="1" ht="34" customHeight="1">
      <x:c r="A1" s="12" t="str">
        <x:v>Tax_Summary_ID</x:v>
      </x:c>
      <x:c r="B1" s="23" t="str">
        <x:v>Receipt_ID</x:v>
      </x:c>
      <x:c r="C1" s="23" t="str">
        <x:v>HSN_SAC</x:v>
      </x:c>
      <x:c r="D1" s="23" t="str">
        <x:v>GST_Rate_Total</x:v>
      </x:c>
      <x:c r="E1" s="23" t="str">
        <x:v>Taxable_Value</x:v>
      </x:c>
      <x:c r="F1" s="23" t="str">
        <x:v>CGST_Rate</x:v>
      </x:c>
      <x:c r="G1" s="23" t="str">
        <x:v>CGST_Amount</x:v>
      </x:c>
      <x:c r="H1" s="23" t="str">
        <x:v>SGST_UTGST_Rate</x:v>
      </x:c>
      <x:c r="I1" s="23" t="str">
        <x:v>SGST_UTGST_Amount</x:v>
      </x:c>
      <x:c r="J1" s="23" t="str">
        <x:v>IGST_Rate</x:v>
      </x:c>
      <x:c r="K1" s="23" t="str">
        <x:v>IGST_Amount</x:v>
      </x:c>
      <x:c r="L1" s="23" t="str">
        <x:v>Cess_Rate</x:v>
      </x:c>
      <x:c r="M1" s="23" t="str">
        <x:v>Cess_Amount</x:v>
      </x:c>
      <x:c r="N1" s="23" t="str">
        <x:v>Source_Type</x:v>
      </x:c>
      <x:c r="O1" s="23" t="str">
        <x:v>Confidence</x:v>
      </x:c>
      <x:c r="P1" s="23" t="str">
        <x:v>Needs_Review</x:v>
      </x:c>
      <x:c r="Q1" s="13" t="str">
        <x:v>Notes</x:v>
      </x:c>
    </x:row>
    <x:row r="2">
      <x:c r="A2" s="125"/>
      <x:c r="B2" s="125"/>
      <x:c r="C2" s="125"/>
      <x:c r="D2" s="131"/>
      <x:c r="E2" s="128"/>
      <x:c r="F2" s="128"/>
      <x:c r="G2" s="128"/>
      <x:c r="H2" s="131"/>
      <x:c r="I2" s="128"/>
      <x:c r="J2" s="131"/>
      <x:c r="K2" s="128"/>
      <x:c r="L2" s="131"/>
      <x:c r="M2" s="128"/>
      <x:c r="N2" s="125"/>
      <x:c r="O2" s="125"/>
      <x:c r="P2" s="125"/>
      <x:c r="Q2" s="125"/>
    </x:row>
  </x:sheetData>
  <x:dataValidations count="3">
    <x:dataValidation type="list" sqref="N2">
      <x:formula1>'Lists_Config'!$M$2:$M$6</x:formula1>
    </x:dataValidation>
    <x:dataValidation type="decimal" operator="between" sqref="O2">
      <x:formula1>0</x:formula1>
      <x:formula2>1</x:formula2>
    </x:dataValidation>
    <x:dataValidation type="list" sqref="P2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f965a8ae74d417b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4" hidden="0" customWidth="1"/>
    <x:col min="3" max="3" width="22" hidden="0" customWidth="1"/>
    <x:col min="4" max="4" width="18" hidden="0" customWidth="1"/>
    <x:col min="5" max="5" width="18" hidden="0" customWidth="1"/>
    <x:col min="6" max="6" width="28" hidden="0" customWidth="1"/>
    <x:col min="7" max="7" width="16" hidden="0" customWidth="1"/>
    <x:col min="8" max="8" width="12" hidden="0" customWidth="1"/>
    <x:col min="9" max="9" width="24" hidden="0" customWidth="1"/>
    <x:col min="10" max="10" width="14" hidden="0" customWidth="1"/>
    <x:col min="11" max="11" width="14" hidden="0" customWidth="1"/>
    <x:col min="12" max="12" width="14" hidden="0" customWidth="1"/>
    <x:col min="13" max="13" width="16" hidden="0" customWidth="1"/>
    <x:col min="14" max="14" width="16" hidden="0" customWidth="1"/>
    <x:col min="15" max="15" width="28" hidden="0" customWidth="1"/>
  </x:cols>
  <x:sheetData>
    <x:row r="1" ht="34" customHeight="1">
      <x:c r="A1" s="12" t="str">
        <x:v>Vendor_ID</x:v>
      </x:c>
      <x:c r="B1" s="23" t="str">
        <x:v>Supplier_Legal_Name</x:v>
      </x:c>
      <x:c r="C1" s="23" t="str">
        <x:v>Supplier_Trade_Name</x:v>
      </x:c>
      <x:c r="D1" s="23" t="str">
        <x:v>GSTIN</x:v>
      </x:c>
      <x:c r="E1" s="23" t="str">
        <x:v>GSTIN_Format_Status</x:v>
      </x:c>
      <x:c r="F1" s="23" t="str">
        <x:v>Address</x:v>
      </x:c>
      <x:c r="G1" s="23" t="str">
        <x:v>State</x:v>
      </x:c>
      <x:c r="H1" s="23" t="str">
        <x:v>State_Code</x:v>
      </x:c>
      <x:c r="I1" s="23" t="str">
        <x:v>Default_Expense_Category</x:v>
      </x:c>
      <x:c r="J1" s="23" t="str">
        <x:v>First_Seen</x:v>
      </x:c>
      <x:c r="K1" s="23" t="str">
        <x:v>Last_Seen</x:v>
      </x:c>
      <x:c r="L1" s="23" t="str">
        <x:v>Receipt_Count</x:v>
      </x:c>
      <x:c r="M1" s="23" t="str">
        <x:v>Total_Spend</x:v>
      </x:c>
      <x:c r="N1" s="23" t="str">
        <x:v>Review_Status</x:v>
      </x:c>
      <x:c r="O1" s="13" t="str">
        <x:v>Notes</x:v>
      </x:c>
    </x:row>
    <x:row r="2">
      <x:c r="A2" s="125"/>
      <x:c r="B2" s="125"/>
      <x:c r="C2" s="125"/>
      <x:c r="D2" s="125"/>
      <x:c r="E2" s="125"/>
      <x:c r="F2" s="125"/>
      <x:c r="G2" s="125"/>
      <x:c r="H2" s="125"/>
      <x:c r="I2" s="125"/>
      <x:c r="J2" s="126"/>
      <x:c r="K2" s="126"/>
      <x:c r="L2" s="133" t="str">
        <x:f>IF(A2="","",IF(D2&lt;&gt;"",COUNTIF('Receipts'!$N$2:$N$2000,D2),COUNTIF('Receipts'!$K$2:$K$2000,B2)))</x:f>
      </x:c>
      <x:c r="M2" s="134" t="str">
        <x:f>IF(A2="","",IF(D2&lt;&gt;"",SUMIF('Receipts'!$N$2:$N$2000,D2,'Receipts'!$AG$2:$AG$2000),SUMIF('Receipts'!$K$2:$K$2000,B2,'Receipts'!$AG$2:$AG$2000)))</x:f>
      </x:c>
      <x:c r="N2" s="125"/>
      <x:c r="O2" s="125"/>
    </x:row>
  </x:sheetData>
  <x:dataValidations count="2">
    <x:dataValidation type="list" sqref="I2">
      <x:formula1>'Lists_Config'!$G$2:$G$16</x:formula1>
    </x:dataValidation>
    <x:dataValidation type="list" sqref="N2">
      <x:formula1>'Lists_Config'!$K$2:$K$4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e37a2bddf3c4edd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12" hidden="0" customWidth="1"/>
    <x:col min="5" max="5" width="18" hidden="0" customWidth="1"/>
    <x:col min="6" max="6" width="20" hidden="0" customWidth="1"/>
    <x:col min="7" max="7" width="24" hidden="0" customWidth="1"/>
    <x:col min="8" max="8" width="30" hidden="0" customWidth="1"/>
    <x:col min="9" max="9" width="12" hidden="0" customWidth="1"/>
    <x:col min="10" max="10" width="28" hidden="0" customWidth="1"/>
    <x:col min="11" max="11" width="20" hidden="0" customWidth="1"/>
    <x:col min="12" max="12" width="18" hidden="0" customWidth="1"/>
    <x:col min="13" max="13" width="18" hidden="0" customWidth="1"/>
    <x:col min="14" max="14" width="30" hidden="0" customWidth="1"/>
  </x:cols>
  <x:sheetData>
    <x:row r="1" ht="34" customHeight="1">
      <x:c r="A1" s="12" t="str">
        <x:v>Issue_ID</x:v>
      </x:c>
      <x:c r="B1" s="23" t="str">
        <x:v>Receipt_ID</x:v>
      </x:c>
      <x:c r="C1" s="23" t="str">
        <x:v>Line_ID</x:v>
      </x:c>
      <x:c r="D1" s="23" t="str">
        <x:v>Severity</x:v>
      </x:c>
      <x:c r="E1" s="23" t="str">
        <x:v>Field_Name</x:v>
      </x:c>
      <x:c r="F1" s="23" t="str">
        <x:v>Extracted_Value</x:v>
      </x:c>
      <x:c r="G1" s="23" t="str">
        <x:v>Issue_Type</x:v>
      </x:c>
      <x:c r="H1" s="23" t="str">
        <x:v>Issue_Reason</x:v>
      </x:c>
      <x:c r="I1" s="23" t="str">
        <x:v>Confidence</x:v>
      </x:c>
      <x:c r="J1" s="23" t="str">
        <x:v>Suggested_Action</x:v>
      </x:c>
      <x:c r="K1" s="23" t="str">
        <x:v>Corrected_Value</x:v>
      </x:c>
      <x:c r="L1" s="23" t="str">
        <x:v>Resolution_Status</x:v>
      </x:c>
      <x:c r="M1" s="23" t="str">
        <x:v>Resolved_At</x:v>
      </x:c>
      <x:c r="N1" s="13" t="str">
        <x:v>Resolution_Notes</x:v>
      </x:c>
    </x:row>
    <x:row r="2">
      <x:c r="A2" s="125"/>
      <x:c r="B2" s="125"/>
      <x:c r="C2" s="125"/>
      <x:c r="D2" s="125"/>
      <x:c r="E2" s="125"/>
      <x:c r="F2" s="125"/>
      <x:c r="G2" s="125"/>
      <x:c r="H2" s="125"/>
      <x:c r="I2" s="129"/>
      <x:c r="J2" s="125"/>
      <x:c r="K2" s="125"/>
      <x:c r="L2" s="125"/>
      <x:c r="M2" s="127"/>
      <x:c r="N2" s="125"/>
    </x:row>
  </x:sheetData>
  <x:conditionalFormatting sqref="L2:L2">
    <x:cfRule type="containsText" dxfId="4" priority="1" operator="containsText" text="Open"/>
  </x:conditionalFormatting>
  <x:dataValidations count="4">
    <x:dataValidation type="list" sqref="D2">
      <x:formula1>'Lists_Config'!$R$2:$R$4</x:formula1>
    </x:dataValidation>
    <x:dataValidation type="list" sqref="G2">
      <x:formula1>'Lists_Config'!$P$2:$P$12</x:formula1>
    </x:dataValidation>
    <x:dataValidation type="list" sqref="L2">
      <x:formula1>'Lists_Config'!$Q$2:$Q$5</x:formula1>
    </x:dataValidation>
    <x:dataValidation type="decimal" operator="between" sqref="I2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0a6b8e7b87d4be3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6" hidden="0" customWidth="1"/>
    <x:col min="4" max="4" width="18" hidden="0" customWidth="1"/>
    <x:col min="5" max="5" width="18" hidden="0" customWidth="1"/>
    <x:col min="6" max="6" width="18" hidden="0" customWidth="1"/>
    <x:col min="7" max="7" width="24" hidden="0" customWidth="1"/>
    <x:col min="8" max="8" width="24" hidden="0" customWidth="1"/>
    <x:col min="9" max="9" width="18" hidden="0" customWidth="1"/>
    <x:col min="10" max="10" width="32" hidden="0" customWidth="1"/>
  </x:cols>
  <x:sheetData>
    <x:row r="1" ht="34" customHeight="1">
      <x:c r="A1" s="12" t="str">
        <x:v>Event_ID</x:v>
      </x:c>
      <x:c r="B1" s="23" t="str">
        <x:v>Timestamp</x:v>
      </x:c>
      <x:c r="C1" s="23" t="str">
        <x:v>Action</x:v>
      </x:c>
      <x:c r="D1" s="23" t="str">
        <x:v>Receipt_ID</x:v>
      </x:c>
      <x:c r="E1" s="23" t="str">
        <x:v>Line_ID</x:v>
      </x:c>
      <x:c r="F1" s="23" t="str">
        <x:v>Field_Name</x:v>
      </x:c>
      <x:c r="G1" s="23" t="str">
        <x:v>Previous_Value</x:v>
      </x:c>
      <x:c r="H1" s="23" t="str">
        <x:v>New_Value</x:v>
      </x:c>
      <x:c r="I1" s="23" t="str">
        <x:v>Value_Source</x:v>
      </x:c>
      <x:c r="J1" s="13" t="str">
        <x:v>Notes</x:v>
      </x:c>
    </x:row>
    <x:row r="2">
      <x:c r="A2" s="125"/>
      <x:c r="B2" s="127"/>
      <x:c r="C2" s="125"/>
      <x:c r="D2" s="125"/>
      <x:c r="E2" s="125"/>
      <x:c r="F2" s="125"/>
      <x:c r="G2" s="125"/>
      <x:c r="H2" s="125"/>
      <x:c r="I2" s="125"/>
      <x:c r="J2" s="125"/>
    </x:row>
  </x:sheetData>
  <x:dataValidations count="1">
    <x:dataValidation type="list" sqref="I2">
      <x:formula1>'Lists_Config'!$M$2:$M$6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887f9354cd94fc8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8" hidden="0" customWidth="1"/>
    <x:col min="17" max="17" width="22" hidden="0" customWidth="1"/>
    <x:col min="18" max="18" width="22" hidden="0" customWidth="1"/>
    <x:col min="1" max="1" width="26" hidden="0" customWidth="1"/>
    <x:col min="2" max="2" width="18" hidden="0" customWidth="1"/>
    <x:col min="3" max="3" width="44" hidden="0" customWidth="1"/>
    <x:col min="4" max="4" width="3" hidden="0" customWidth="1"/>
    <x:col min="20" max="20" width="28" hidden="0" customWidth="1"/>
    <x:col min="21" max="21" width="58" hidden="0" customWidth="1"/>
  </x:cols>
  <x:sheetData>
    <x:row r="1" ht="34" customHeight="1">
      <x:c r="A1" s="12" t="str">
        <x:v>Setting</x:v>
      </x:c>
      <x:c r="B1" s="23" t="str">
        <x:v>Value</x:v>
      </x:c>
      <x:c r="C1" s="13" t="str">
        <x:v>Meaning</x:v>
      </x:c>
      <x:c r="E1" s="151" t="str">
        <x:v>Document_Type</x:v>
      </x:c>
      <x:c r="F1" s="151" t="str">
        <x:v>Payment_Mode</x:v>
      </x:c>
      <x:c r="G1" s="151" t="str">
        <x:v>Expense_Category</x:v>
      </x:c>
      <x:c r="H1" s="151" t="str">
        <x:v>Food_Business_Use</x:v>
      </x:c>
      <x:c r="I1" s="151" t="str">
        <x:v>ITC_Review_Status</x:v>
      </x:c>
      <x:c r="J1" s="151" t="str">
        <x:v>GSTR2B_Match_Status</x:v>
      </x:c>
      <x:c r="K1" s="151" t="str">
        <x:v>Review_Status</x:v>
      </x:c>
      <x:c r="L1" s="151" t="str">
        <x:v>Tax_Treatment</x:v>
      </x:c>
      <x:c r="M1" s="151" t="str">
        <x:v>Value_Source</x:v>
      </x:c>
      <x:c r="N1" s="151" t="str">
        <x:v>Unit</x:v>
      </x:c>
      <x:c r="O1" s="151" t="str">
        <x:v>Yes_No_Unknown</x:v>
      </x:c>
      <x:c r="P1" s="151" t="str">
        <x:v>Issue_Type</x:v>
      </x:c>
      <x:c r="Q1" s="151" t="str">
        <x:v>Resolution_Status</x:v>
      </x:c>
      <x:c r="R1" s="151" t="str">
        <x:v>Severity</x:v>
      </x:c>
      <x:c r="T1" s="12" t="str">
        <x:v>Official reference</x:v>
      </x:c>
      <x:c r="U1" s="13" t="str">
        <x:v>URL</x:v>
      </x:c>
    </x:row>
    <x:row r="2">
      <x:c r="A2" s="34" t="str">
        <x:v>Reporting FY start year</x:v>
      </x:c>
      <x:c r="B2" s="144" t="n">
        <x:f>YEAR(TODAY())-IF(MONTH(TODAY())&lt;4,1,0)</x:f>
        <x:v>2026</x:v>
      </x:c>
      <x:c r="C2" s="36" t="str">
        <x:v>Computed from today; overwrite only for a fixed reporting year</x:v>
      </x:c>
      <x:c r="E2" s="24" t="str">
        <x:v>Tax Invoice</x:v>
      </x:c>
      <x:c r="F2" s="24" t="str">
        <x:v>Cash</x:v>
      </x:c>
      <x:c r="G2" s="24" t="str">
        <x:v>Food ingredients</x:v>
      </x:c>
      <x:c r="H2" s="24" t="str">
        <x:v>Resale</x:v>
      </x:c>
      <x:c r="I2" s="24" t="str">
        <x:v>Review required</x:v>
      </x:c>
      <x:c r="J2" s="24" t="str">
        <x:v>Not checked</x:v>
      </x:c>
      <x:c r="K2" s="24" t="str">
        <x:v>Ready</x:v>
      </x:c>
      <x:c r="L2" s="24" t="str">
        <x:v>Taxable</x:v>
      </x:c>
      <x:c r="M2" s="24" t="str">
        <x:v>Printed</x:v>
      </x:c>
      <x:c r="N2" s="24" t="str">
        <x:v>Nos</x:v>
      </x:c>
      <x:c r="O2" s="24" t="str">
        <x:v>Yes</x:v>
      </x:c>
      <x:c r="P2" s="24" t="str">
        <x:v>Unreadable</x:v>
      </x:c>
      <x:c r="Q2" s="24" t="str">
        <x:v>Open</x:v>
      </x:c>
      <x:c r="R2" s="24" t="str">
        <x:v>High</x:v>
      </x:c>
      <x:c r="T2" s="152" t="str">
        <x:v>CBIC invoice rules</x:v>
      </x:c>
      <x:c r="U2" s="152" t="str">
        <x:v>https://cbic-gst.gov.in/gst-invoice-rules.html</x:v>
      </x:c>
    </x:row>
    <x:row r="3">
      <x:c r="A3" s="37" t="str">
        <x:v>Arithmetic tolerance INR</x:v>
      </x:c>
      <x:c r="B3" s="145" t="n">
        <x:v>1</x:v>
      </x:c>
      <x:c r="C3" s="39" t="str">
        <x:v>Maximum unexplained difference allowed before Check</x:v>
      </x:c>
      <x:c r="E3" s="24" t="str">
        <x:v>Bill of Supply</x:v>
      </x:c>
      <x:c r="F3" s="24" t="str">
        <x:v>Card</x:v>
      </x:c>
      <x:c r="G3" s="24" t="str">
        <x:v>Finished food or resale stock</x:v>
      </x:c>
      <x:c r="H3" s="24" t="str">
        <x:v>Production</x:v>
      </x:c>
      <x:c r="I3" s="24" t="str">
        <x:v>Approved by professional</x:v>
      </x:c>
      <x:c r="J3" s="24" t="str">
        <x:v>Matched</x:v>
      </x:c>
      <x:c r="K3" s="24" t="str">
        <x:v>Needs review</x:v>
      </x:c>
      <x:c r="L3" s="24" t="str">
        <x:v>Exempt</x:v>
      </x:c>
      <x:c r="M3" s="24" t="str">
        <x:v>Calculated</x:v>
      </x:c>
      <x:c r="N3" s="24" t="str">
        <x:v>Kg</x:v>
      </x:c>
      <x:c r="O3" s="24" t="str">
        <x:v>No</x:v>
      </x:c>
      <x:c r="P3" s="24" t="str">
        <x:v>Missing critical field</x:v>
      </x:c>
      <x:c r="Q3" s="24" t="str">
        <x:v>Confirmed</x:v>
      </x:c>
      <x:c r="R3" s="24" t="str">
        <x:v>Medium</x:v>
      </x:c>
      <x:c r="T3" s="152" t="str">
        <x:v>GST taxpayer welcome kit</x:v>
      </x:c>
      <x:c r="U3" s="152" t="str">
        <x:v>https://tutorial.gst.gov.in/downloads/news/welcome_kit_for_new_taxpyers.pdf</x:v>
      </x:c>
    </x:row>
    <x:row r="4">
      <x:c r="A4" s="37" t="str">
        <x:v>Low confidence threshold</x:v>
      </x:c>
      <x:c r="B4" s="146" t="n">
        <x:v>0.75</x:v>
      </x:c>
      <x:c r="C4" s="39" t="str">
        <x:v>Values below this threshold need review</x:v>
      </x:c>
      <x:c r="E4" s="24" t="str">
        <x:v>Invoice-cum-Bill of Supply</x:v>
      </x:c>
      <x:c r="F4" s="24" t="str">
        <x:v>UPI</x:v>
      </x:c>
      <x:c r="G4" s="24" t="str">
        <x:v>Restaurant or catering</x:v>
      </x:c>
      <x:c r="H4" s="24" t="str">
        <x:v>Restaurant or catering</x:v>
      </x:c>
      <x:c r="I4" s="24" t="str">
        <x:v>Not eligible per approved policy</x:v>
      </x:c>
      <x:c r="J4" s="24" t="str">
        <x:v>Mismatch</x:v>
      </x:c>
      <x:c r="K4" s="24" t="str">
        <x:v>Blocked</x:v>
      </x:c>
      <x:c r="L4" s="24" t="str">
        <x:v>Nil-rated</x:v>
      </x:c>
      <x:c r="M4" s="24" t="str">
        <x:v>Allocated</x:v>
      </x:c>
      <x:c r="N4" s="24" t="str">
        <x:v>g</x:v>
      </x:c>
      <x:c r="O4" s="24" t="str">
        <x:v>Unknown</x:v>
      </x:c>
      <x:c r="P4" s="24" t="str">
        <x:v>Ambiguous date</x:v>
      </x:c>
      <x:c r="Q4" s="24" t="str">
        <x:v>Corrected</x:v>
      </x:c>
      <x:c r="R4" s="24" t="str">
        <x:v>Low</x:v>
      </x:c>
      <x:c r="T4" s="152" t="str">
        <x:v>CBIC accounts and records</x:v>
      </x:c>
      <x:c r="U4" s="152" t="str">
        <x:v>https://cbic-gst.gov.in/accnt-record-rules.html</x:v>
      </x:c>
    </x:row>
    <x:row r="5">
      <x:c r="A5" s="37" t="str">
        <x:v>Default currency</x:v>
      </x:c>
      <x:c r="B5" s="147" t="str">
        <x:v>INR</x:v>
      </x:c>
      <x:c r="C5" s="39" t="str">
        <x:v>Workbook currency</x:v>
      </x:c>
      <x:c r="E5" s="24" t="str">
        <x:v>Cash Memo</x:v>
      </x:c>
      <x:c r="F5" s="24" t="str">
        <x:v>Bank transfer</x:v>
      </x:c>
      <x:c r="G5" s="24" t="str">
        <x:v>Beverages</x:v>
      </x:c>
      <x:c r="H5" s="24" t="str">
        <x:v>Staff meals</x:v>
      </x:c>
      <x:c r="I5" s="24" t="str">
        <x:v>Not applicable</x:v>
      </x:c>
      <x:c r="J5" s="24" t="str">
        <x:v>Not expected</x:v>
      </x:c>
      <x:c r="L5" s="24" t="str">
        <x:v>Non-GST</x:v>
      </x:c>
      <x:c r="M5" s="24" t="str">
        <x:v>User corrected</x:v>
      </x:c>
      <x:c r="N5" s="24" t="str">
        <x:v>L</x:v>
      </x:c>
      <x:c r="P5" s="24" t="str">
        <x:v>Arithmetic mismatch</x:v>
      </x:c>
      <x:c r="Q5" s="24" t="str">
        <x:v>Dismissed</x:v>
      </x:c>
    </x:row>
    <x:row r="6">
      <x:c r="A6" s="40" t="str">
        <x:v>Default ITC status</x:v>
      </x:c>
      <x:c r="B6" s="148" t="str">
        <x:v>Review required</x:v>
      </x:c>
      <x:c r="C6" s="42" t="str">
        <x:v>No automatic eligibility determination</x:v>
      </x:c>
      <x:c r="E6" s="24" t="str">
        <x:v>Receipt</x:v>
      </x:c>
      <x:c r="F6" s="24" t="str">
        <x:v>Cheque</x:v>
      </x:c>
      <x:c r="G6" s="24" t="str">
        <x:v>Packaging</x:v>
      </x:c>
      <x:c r="H6" s="24" t="str">
        <x:v>Client meals</x:v>
      </x:c>
      <x:c r="J6" s="24" t="str">
        <x:v>Unknown</x:v>
      </x:c>
      <x:c r="L6" s="24" t="str">
        <x:v>Unknown</x:v>
      </x:c>
      <x:c r="M6" s="24" t="str">
        <x:v>Unknown</x:v>
      </x:c>
      <x:c r="N6" s="24" t="str">
        <x:v>ml</x:v>
      </x:c>
      <x:c r="P6" s="24" t="str">
        <x:v>Tax inconsistency</x:v>
      </x:c>
    </x:row>
    <x:row r="7">
      <x:c r="E7" s="24" t="str">
        <x:v>Restaurant Bill</x:v>
      </x:c>
      <x:c r="F7" s="24" t="str">
        <x:v>Wallet</x:v>
      </x:c>
      <x:c r="G7" s="24" t="str">
        <x:v>Cleaning and hygiene</x:v>
      </x:c>
      <x:c r="H7" s="24" t="str">
        <x:v>Office pantry</x:v>
      </x:c>
      <x:c r="N7" s="24" t="str">
        <x:v>Mtr</x:v>
      </x:c>
      <x:c r="P7" s="24" t="str">
        <x:v>Possible duplicate</x:v>
      </x:c>
    </x:row>
    <x:row r="8">
      <x:c r="E8" s="24" t="str">
        <x:v>Credit Note</x:v>
      </x:c>
      <x:c r="F8" s="24" t="str">
        <x:v>Credit</x:v>
      </x:c>
      <x:c r="G8" s="24" t="str">
        <x:v>Equipment</x:v>
      </x:c>
      <x:c r="H8" s="24" t="str">
        <x:v>Personal</x:v>
      </x:c>
      <x:c r="N8" s="24" t="str">
        <x:v>Pack</x:v>
      </x:c>
      <x:c r="P8" s="24" t="str">
        <x:v>Document grouping uncertain</x:v>
      </x:c>
    </x:row>
    <x:row r="9">
      <x:c r="E9" s="24" t="str">
        <x:v>Debit Note</x:v>
      </x:c>
      <x:c r="F9" s="24" t="str">
        <x:v>Mixed</x:v>
      </x:c>
      <x:c r="G9" s="24" t="str">
        <x:v>Repairs and maintenance</x:v>
      </x:c>
      <x:c r="H9" s="24" t="str">
        <x:v>Mixed use</x:v>
      </x:c>
      <x:c r="N9" s="24" t="str">
        <x:v>Box</x:v>
      </x:c>
      <x:c r="P9" s="24" t="str">
        <x:v>Possible personal expense</x:v>
      </x:c>
    </x:row>
    <x:row r="10">
      <x:c r="E10" s="24" t="str">
        <x:v>Unknown</x:v>
      </x:c>
      <x:c r="F10" s="24" t="str">
        <x:v>Unknown</x:v>
      </x:c>
      <x:c r="G10" s="24" t="str">
        <x:v>Logistics</x:v>
      </x:c>
      <x:c r="H10" s="24" t="str">
        <x:v>Unknown</x:v>
      </x:c>
      <x:c r="N10" s="24" t="str">
        <x:v>Plate</x:v>
      </x:c>
      <x:c r="P10" s="24" t="str">
        <x:v>GST classification review</x:v>
      </x:c>
    </x:row>
    <x:row r="11">
      <x:c r="G11" s="24" t="str">
        <x:v>Utilities</x:v>
      </x:c>
      <x:c r="N11" s="24" t="str">
        <x:v>Hour</x:v>
      </x:c>
      <x:c r="P11" s="24" t="str">
        <x:v>ITC review</x:v>
      </x:c>
    </x:row>
    <x:row r="12">
      <x:c r="G12" s="24" t="str">
        <x:v>Office supplies</x:v>
      </x:c>
      <x:c r="N12" s="24" t="str">
        <x:v>Day</x:v>
      </x:c>
      <x:c r="P12" s="24" t="str">
        <x:v>GSTR-2B mismatch</x:v>
      </x:c>
    </x:row>
    <x:row r="13">
      <x:c r="G13" s="24" t="str">
        <x:v>Professional services</x:v>
      </x:c>
      <x:c r="N13" s="24" t="str">
        <x:v>Service</x:v>
      </x:c>
    </x:row>
    <x:row r="14">
      <x:c r="G14" s="24" t="str">
        <x:v>Travel</x:v>
      </x:c>
      <x:c r="N14" s="24" t="str">
        <x:v>Unknown</x:v>
      </x:c>
    </x:row>
    <x:row r="15">
      <x:c r="G15" s="24" t="str">
        <x:v>Other</x:v>
      </x:c>
    </x:row>
    <x:row r="16">
      <x:c r="G16" s="24" t="str">
        <x:v>Unknown</x:v>
      </x:c>
    </x:row>
  </x:sheetData>
  <x:pageMargins left="0.7" right="0.7" top="0.75" bottom="0.75" header="0.3" footer="0.3"/>
  <x:legacyDrawing xmlns:r="http://schemas.openxmlformats.org/officeDocument/2006/relationships" r:id="R17f92315f70d4f2c"/>
</x:worksheet>
</file>