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ver" sheetId="1" r:id="rId1"/>
    <sheet name="Executive Summary" sheetId="2" r:id="rId2"/>
    <sheet name="Control Panel" sheetId="3" r:id="rId3"/>
    <sheet name="Historical Financials" sheetId="4" r:id="rId4"/>
    <sheet name="Revenue Build" sheetId="5" r:id="rId5"/>
    <sheet name="Expense Build" sheetId="6" r:id="rId6"/>
    <sheet name="Income Statement" sheetId="7" r:id="rId7"/>
    <sheet name="Working Capital" sheetId="8" r:id="rId8"/>
    <sheet name="PP&amp;E D&amp;A" sheetId="9" r:id="rId9"/>
    <sheet name="Debt Interest" sheetId="10" r:id="rId10"/>
    <sheet name="Tax" sheetId="11" r:id="rId11"/>
    <sheet name="Balance Sheet" sheetId="12" r:id="rId12"/>
    <sheet name="Cash Flow Statement" sheetId="13" r:id="rId13"/>
    <sheet name="Scenarios" sheetId="14" r:id="rId14"/>
    <sheet name="Checks" sheetId="15" r:id="rId15"/>
    <sheet name="Source Notes" sheetId="16" r:id="rId16"/>
  </sheets>
  <definedNames>
    <definedName name="Company_Name">'Control Panel'!$B$5</definedName>
    <definedName name="Model_Status">'Control Panel'!$B$10</definedName>
    <definedName name="Scenario_Selection">'Control Panel'!$B$8</definedName>
    <definedName name="Selected_2030_FCF">'Cash Flow Statement'!I25</definedName>
    <definedName name="Selected_2030_Revenue">'Income Statement'!I6</definedName>
  </definedNames>
  <calcPr calcId="124519" fullCalcOnLoad="1"/>
</workbook>
</file>

<file path=xl/comments1.xml><?xml version="1.0" encoding="utf-8"?>
<comments xmlns="http://schemas.openxmlformats.org/spreadsheetml/2006/main">
  <authors>
    <author/>
  </authors>
  <commentList>
    <comment ref="B5" authorId="0">
      <text>
        <r>
          <rPr>
            <sz val="8"/>
            <color indexed="81"/>
            <rFont val="Tahoma"/>
            <family val="2"/>
          </rPr>
          <t>Input source: placeholder template. Replace with company-provided, connector-sourced, public filing, or other cited source.</t>
        </r>
      </text>
    </comment>
    <comment ref="B6" authorId="0">
      <text>
        <r>
          <rPr>
            <sz val="8"/>
            <color indexed="81"/>
            <rFont val="Tahoma"/>
            <family val="2"/>
          </rPr>
          <t>Input source: placeholder template. Replace with company-provided, connector-sourced, public filing, or other cited source.</t>
        </r>
      </text>
    </comment>
    <comment ref="B7" authorId="0">
      <text>
        <r>
          <rPr>
            <sz val="8"/>
            <color indexed="81"/>
            <rFont val="Tahoma"/>
            <family val="2"/>
          </rPr>
          <t>Input source: placeholder template. Replace with company-provided, connector-sourced, public filing, or other cited source.</t>
        </r>
      </text>
    </comment>
    <comment ref="B8" authorId="0">
      <text>
        <r>
          <rPr>
            <sz val="8"/>
            <color indexed="81"/>
            <rFont val="Tahoma"/>
            <family val="2"/>
          </rPr>
          <t>Input source: placeholder template. Replace with company-provided, connector-sourced, public filing, or other cited source.</t>
        </r>
      </text>
    </comment>
    <comment ref="B9" authorId="0">
      <text>
        <r>
          <rPr>
            <sz val="8"/>
            <color indexed="81"/>
            <rFont val="Tahoma"/>
            <family val="2"/>
          </rPr>
          <t>Input source: placeholder template. Replace with company-provided, connector-sourced, public filing, or other cited source.</t>
        </r>
      </text>
    </comment>
    <comment ref="B10" authorId="0">
      <text>
        <r>
          <rPr>
            <sz val="8"/>
            <color indexed="81"/>
            <rFont val="Tahoma"/>
            <family val="2"/>
          </rPr>
          <t>Input source: placeholder template. Replace with company-provided, connector-sourced, public filing, or other cited source.</t>
        </r>
      </text>
    </comment>
    <comment ref="B11" authorId="0">
      <text>
        <r>
          <rPr>
            <sz val="8"/>
            <color indexed="81"/>
            <rFont val="Tahoma"/>
            <family val="2"/>
          </rPr>
          <t>Input source: placeholder template. Replace with company-provided, connector-sourced, public filing, or other cited source.</t>
        </r>
      </text>
    </comment>
    <comment ref="D14" authorId="0">
      <text>
        <r>
          <rPr>
            <sz val="8"/>
            <color indexed="81"/>
            <rFont val="Tahoma"/>
            <family val="2"/>
          </rPr>
          <t>Revenue growth / Base: placeholder assumption. Replace with sourced support before senior-review-ready use.</t>
        </r>
      </text>
    </comment>
    <comment ref="E14" authorId="0">
      <text>
        <r>
          <rPr>
            <sz val="8"/>
            <color indexed="81"/>
            <rFont val="Tahoma"/>
            <family val="2"/>
          </rPr>
          <t>Revenue growth / Base: placeholder assumption. Replace with sourced support before senior-review-ready use.</t>
        </r>
      </text>
    </comment>
    <comment ref="F14" authorId="0">
      <text>
        <r>
          <rPr>
            <sz val="8"/>
            <color indexed="81"/>
            <rFont val="Tahoma"/>
            <family val="2"/>
          </rPr>
          <t>Revenue growth / Base: placeholder assumption. Replace with sourced support before senior-review-ready use.</t>
        </r>
      </text>
    </comment>
    <comment ref="G14" authorId="0">
      <text>
        <r>
          <rPr>
            <sz val="8"/>
            <color indexed="81"/>
            <rFont val="Tahoma"/>
            <family val="2"/>
          </rPr>
          <t>Revenue growth / Base: placeholder assumption. Replace with sourced support before senior-review-ready use.</t>
        </r>
      </text>
    </comment>
    <comment ref="H14" authorId="0">
      <text>
        <r>
          <rPr>
            <sz val="8"/>
            <color indexed="81"/>
            <rFont val="Tahoma"/>
            <family val="2"/>
          </rPr>
          <t>Revenue growth / Base: placeholder assumption. Replace with sourced support before senior-review-ready use.</t>
        </r>
      </text>
    </comment>
    <comment ref="D15" authorId="0">
      <text>
        <r>
          <rPr>
            <sz val="8"/>
            <color indexed="81"/>
            <rFont val="Tahoma"/>
            <family val="2"/>
          </rPr>
          <t>Revenue growth / Downside: placeholder assumption. Replace with sourced support before senior-review-ready use.</t>
        </r>
      </text>
    </comment>
    <comment ref="E15" authorId="0">
      <text>
        <r>
          <rPr>
            <sz val="8"/>
            <color indexed="81"/>
            <rFont val="Tahoma"/>
            <family val="2"/>
          </rPr>
          <t>Revenue growth / Downside: placeholder assumption. Replace with sourced support before senior-review-ready use.</t>
        </r>
      </text>
    </comment>
    <comment ref="F15" authorId="0">
      <text>
        <r>
          <rPr>
            <sz val="8"/>
            <color indexed="81"/>
            <rFont val="Tahoma"/>
            <family val="2"/>
          </rPr>
          <t>Revenue growth / Downside: placeholder assumption. Replace with sourced support before senior-review-ready use.</t>
        </r>
      </text>
    </comment>
    <comment ref="G15" authorId="0">
      <text>
        <r>
          <rPr>
            <sz val="8"/>
            <color indexed="81"/>
            <rFont val="Tahoma"/>
            <family val="2"/>
          </rPr>
          <t>Revenue growth / Downside: placeholder assumption. Replace with sourced support before senior-review-ready use.</t>
        </r>
      </text>
    </comment>
    <comment ref="H15" authorId="0">
      <text>
        <r>
          <rPr>
            <sz val="8"/>
            <color indexed="81"/>
            <rFont val="Tahoma"/>
            <family val="2"/>
          </rPr>
          <t>Revenue growth / Downside: placeholder assumption. Replace with sourced support before senior-review-ready use.</t>
        </r>
      </text>
    </comment>
    <comment ref="D16" authorId="0">
      <text>
        <r>
          <rPr>
            <sz val="8"/>
            <color indexed="81"/>
            <rFont val="Tahoma"/>
            <family val="2"/>
          </rPr>
          <t>Revenue growth / Upside: placeholder assumption. Replace with sourced support before senior-review-ready use.</t>
        </r>
      </text>
    </comment>
    <comment ref="E16" authorId="0">
      <text>
        <r>
          <rPr>
            <sz val="8"/>
            <color indexed="81"/>
            <rFont val="Tahoma"/>
            <family val="2"/>
          </rPr>
          <t>Revenue growth / Upside: placeholder assumption. Replace with sourced support before senior-review-ready use.</t>
        </r>
      </text>
    </comment>
    <comment ref="F16" authorId="0">
      <text>
        <r>
          <rPr>
            <sz val="8"/>
            <color indexed="81"/>
            <rFont val="Tahoma"/>
            <family val="2"/>
          </rPr>
          <t>Revenue growth / Upside: placeholder assumption. Replace with sourced support before senior-review-ready use.</t>
        </r>
      </text>
    </comment>
    <comment ref="G16" authorId="0">
      <text>
        <r>
          <rPr>
            <sz val="8"/>
            <color indexed="81"/>
            <rFont val="Tahoma"/>
            <family val="2"/>
          </rPr>
          <t>Revenue growth / Upside: placeholder assumption. Replace with sourced support before senior-review-ready use.</t>
        </r>
      </text>
    </comment>
    <comment ref="H16" authorId="0">
      <text>
        <r>
          <rPr>
            <sz val="8"/>
            <color indexed="81"/>
            <rFont val="Tahoma"/>
            <family val="2"/>
          </rPr>
          <t>Revenue growth / Upside: placeholder assumption. Replace with sourced support before senior-review-ready use.</t>
        </r>
      </text>
    </comment>
    <comment ref="D20" authorId="0">
      <text>
        <r>
          <rPr>
            <sz val="8"/>
            <color indexed="81"/>
            <rFont val="Tahoma"/>
            <family val="2"/>
          </rPr>
          <t>Gross margin / Base: placeholder assumption. Replace with sourced support before senior-review-ready use.</t>
        </r>
      </text>
    </comment>
    <comment ref="E20" authorId="0">
      <text>
        <r>
          <rPr>
            <sz val="8"/>
            <color indexed="81"/>
            <rFont val="Tahoma"/>
            <family val="2"/>
          </rPr>
          <t>Gross margin / Base: placeholder assumption. Replace with sourced support before senior-review-ready use.</t>
        </r>
      </text>
    </comment>
    <comment ref="F20" authorId="0">
      <text>
        <r>
          <rPr>
            <sz val="8"/>
            <color indexed="81"/>
            <rFont val="Tahoma"/>
            <family val="2"/>
          </rPr>
          <t>Gross margin / Base: placeholder assumption. Replace with sourced support before senior-review-ready use.</t>
        </r>
      </text>
    </comment>
    <comment ref="G20" authorId="0">
      <text>
        <r>
          <rPr>
            <sz val="8"/>
            <color indexed="81"/>
            <rFont val="Tahoma"/>
            <family val="2"/>
          </rPr>
          <t>Gross margin / Base: placeholder assumption. Replace with sourced support before senior-review-ready use.</t>
        </r>
      </text>
    </comment>
    <comment ref="H20" authorId="0">
      <text>
        <r>
          <rPr>
            <sz val="8"/>
            <color indexed="81"/>
            <rFont val="Tahoma"/>
            <family val="2"/>
          </rPr>
          <t>Gross margin / Base: placeholder assumption. Replace with sourced support before senior-review-ready use.</t>
        </r>
      </text>
    </comment>
    <comment ref="D21" authorId="0">
      <text>
        <r>
          <rPr>
            <sz val="8"/>
            <color indexed="81"/>
            <rFont val="Tahoma"/>
            <family val="2"/>
          </rPr>
          <t>Gross margin / Downside: placeholder assumption. Replace with sourced support before senior-review-ready use.</t>
        </r>
      </text>
    </comment>
    <comment ref="E21" authorId="0">
      <text>
        <r>
          <rPr>
            <sz val="8"/>
            <color indexed="81"/>
            <rFont val="Tahoma"/>
            <family val="2"/>
          </rPr>
          <t>Gross margin / Downside: placeholder assumption. Replace with sourced support before senior-review-ready use.</t>
        </r>
      </text>
    </comment>
    <comment ref="F21" authorId="0">
      <text>
        <r>
          <rPr>
            <sz val="8"/>
            <color indexed="81"/>
            <rFont val="Tahoma"/>
            <family val="2"/>
          </rPr>
          <t>Gross margin / Downside: placeholder assumption. Replace with sourced support before senior-review-ready use.</t>
        </r>
      </text>
    </comment>
    <comment ref="G21" authorId="0">
      <text>
        <r>
          <rPr>
            <sz val="8"/>
            <color indexed="81"/>
            <rFont val="Tahoma"/>
            <family val="2"/>
          </rPr>
          <t>Gross margin / Downside: placeholder assumption. Replace with sourced support before senior-review-ready use.</t>
        </r>
      </text>
    </comment>
    <comment ref="H21" authorId="0">
      <text>
        <r>
          <rPr>
            <sz val="8"/>
            <color indexed="81"/>
            <rFont val="Tahoma"/>
            <family val="2"/>
          </rPr>
          <t>Gross margin / Downside: placeholder assumption. Replace with sourced support before senior-review-ready use.</t>
        </r>
      </text>
    </comment>
    <comment ref="D22" authorId="0">
      <text>
        <r>
          <rPr>
            <sz val="8"/>
            <color indexed="81"/>
            <rFont val="Tahoma"/>
            <family val="2"/>
          </rPr>
          <t>Gross margin / Upside: placeholder assumption. Replace with sourced support before senior-review-ready use.</t>
        </r>
      </text>
    </comment>
    <comment ref="E22" authorId="0">
      <text>
        <r>
          <rPr>
            <sz val="8"/>
            <color indexed="81"/>
            <rFont val="Tahoma"/>
            <family val="2"/>
          </rPr>
          <t>Gross margin / Upside: placeholder assumption. Replace with sourced support before senior-review-ready use.</t>
        </r>
      </text>
    </comment>
    <comment ref="F22" authorId="0">
      <text>
        <r>
          <rPr>
            <sz val="8"/>
            <color indexed="81"/>
            <rFont val="Tahoma"/>
            <family val="2"/>
          </rPr>
          <t>Gross margin / Upside: placeholder assumption. Replace with sourced support before senior-review-ready use.</t>
        </r>
      </text>
    </comment>
    <comment ref="G22" authorId="0">
      <text>
        <r>
          <rPr>
            <sz val="8"/>
            <color indexed="81"/>
            <rFont val="Tahoma"/>
            <family val="2"/>
          </rPr>
          <t>Gross margin / Upside: placeholder assumption. Replace with sourced support before senior-review-ready use.</t>
        </r>
      </text>
    </comment>
    <comment ref="H22" authorId="0">
      <text>
        <r>
          <rPr>
            <sz val="8"/>
            <color indexed="81"/>
            <rFont val="Tahoma"/>
            <family val="2"/>
          </rPr>
          <t>Gross margin / Upside: placeholder assumption. Replace with sourced support before senior-review-ready use.</t>
        </r>
      </text>
    </comment>
    <comment ref="D26" authorId="0">
      <text>
        <r>
          <rPr>
            <sz val="8"/>
            <color indexed="81"/>
            <rFont val="Tahoma"/>
            <family val="2"/>
          </rPr>
          <t>Sales &amp; marketing % revenue / Base: placeholder assumption. Replace with sourced support before senior-review-ready use.</t>
        </r>
      </text>
    </comment>
    <comment ref="E26" authorId="0">
      <text>
        <r>
          <rPr>
            <sz val="8"/>
            <color indexed="81"/>
            <rFont val="Tahoma"/>
            <family val="2"/>
          </rPr>
          <t>Sales &amp; marketing % revenue / Base: placeholder assumption. Replace with sourced support before senior-review-ready use.</t>
        </r>
      </text>
    </comment>
    <comment ref="F26" authorId="0">
      <text>
        <r>
          <rPr>
            <sz val="8"/>
            <color indexed="81"/>
            <rFont val="Tahoma"/>
            <family val="2"/>
          </rPr>
          <t>Sales &amp; marketing % revenue / Base: placeholder assumption. Replace with sourced support before senior-review-ready use.</t>
        </r>
      </text>
    </comment>
    <comment ref="G26" authorId="0">
      <text>
        <r>
          <rPr>
            <sz val="8"/>
            <color indexed="81"/>
            <rFont val="Tahoma"/>
            <family val="2"/>
          </rPr>
          <t>Sales &amp; marketing % revenue / Base: placeholder assumption. Replace with sourced support before senior-review-ready use.</t>
        </r>
      </text>
    </comment>
    <comment ref="H26" authorId="0">
      <text>
        <r>
          <rPr>
            <sz val="8"/>
            <color indexed="81"/>
            <rFont val="Tahoma"/>
            <family val="2"/>
          </rPr>
          <t>Sales &amp; marketing % revenue / Base: placeholder assumption. Replace with sourced support before senior-review-ready use.</t>
        </r>
      </text>
    </comment>
    <comment ref="D27" authorId="0">
      <text>
        <r>
          <rPr>
            <sz val="8"/>
            <color indexed="81"/>
            <rFont val="Tahoma"/>
            <family val="2"/>
          </rPr>
          <t>Sales &amp; marketing % revenue / Downside: placeholder assumption. Replace with sourced support before senior-review-ready use.</t>
        </r>
      </text>
    </comment>
    <comment ref="E27" authorId="0">
      <text>
        <r>
          <rPr>
            <sz val="8"/>
            <color indexed="81"/>
            <rFont val="Tahoma"/>
            <family val="2"/>
          </rPr>
          <t>Sales &amp; marketing % revenue / Downside: placeholder assumption. Replace with sourced support before senior-review-ready use.</t>
        </r>
      </text>
    </comment>
    <comment ref="F27" authorId="0">
      <text>
        <r>
          <rPr>
            <sz val="8"/>
            <color indexed="81"/>
            <rFont val="Tahoma"/>
            <family val="2"/>
          </rPr>
          <t>Sales &amp; marketing % revenue / Downside: placeholder assumption. Replace with sourced support before senior-review-ready use.</t>
        </r>
      </text>
    </comment>
    <comment ref="G27" authorId="0">
      <text>
        <r>
          <rPr>
            <sz val="8"/>
            <color indexed="81"/>
            <rFont val="Tahoma"/>
            <family val="2"/>
          </rPr>
          <t>Sales &amp; marketing % revenue / Downside: placeholder assumption. Replace with sourced support before senior-review-ready use.</t>
        </r>
      </text>
    </comment>
    <comment ref="H27" authorId="0">
      <text>
        <r>
          <rPr>
            <sz val="8"/>
            <color indexed="81"/>
            <rFont val="Tahoma"/>
            <family val="2"/>
          </rPr>
          <t>Sales &amp; marketing % revenue / Downside: placeholder assumption. Replace with sourced support before senior-review-ready use.</t>
        </r>
      </text>
    </comment>
    <comment ref="D28" authorId="0">
      <text>
        <r>
          <rPr>
            <sz val="8"/>
            <color indexed="81"/>
            <rFont val="Tahoma"/>
            <family val="2"/>
          </rPr>
          <t>Sales &amp; marketing % revenue / Upside: placeholder assumption. Replace with sourced support before senior-review-ready use.</t>
        </r>
      </text>
    </comment>
    <comment ref="E28" authorId="0">
      <text>
        <r>
          <rPr>
            <sz val="8"/>
            <color indexed="81"/>
            <rFont val="Tahoma"/>
            <family val="2"/>
          </rPr>
          <t>Sales &amp; marketing % revenue / Upside: placeholder assumption. Replace with sourced support before senior-review-ready use.</t>
        </r>
      </text>
    </comment>
    <comment ref="F28" authorId="0">
      <text>
        <r>
          <rPr>
            <sz val="8"/>
            <color indexed="81"/>
            <rFont val="Tahoma"/>
            <family val="2"/>
          </rPr>
          <t>Sales &amp; marketing % revenue / Upside: placeholder assumption. Replace with sourced support before senior-review-ready use.</t>
        </r>
      </text>
    </comment>
    <comment ref="G28" authorId="0">
      <text>
        <r>
          <rPr>
            <sz val="8"/>
            <color indexed="81"/>
            <rFont val="Tahoma"/>
            <family val="2"/>
          </rPr>
          <t>Sales &amp; marketing % revenue / Upside: placeholder assumption. Replace with sourced support before senior-review-ready use.</t>
        </r>
      </text>
    </comment>
    <comment ref="H28" authorId="0">
      <text>
        <r>
          <rPr>
            <sz val="8"/>
            <color indexed="81"/>
            <rFont val="Tahoma"/>
            <family val="2"/>
          </rPr>
          <t>Sales &amp; marketing % revenue / Upside: placeholder assumption. Replace with sourced support before senior-review-ready use.</t>
        </r>
      </text>
    </comment>
    <comment ref="D32" authorId="0">
      <text>
        <r>
          <rPr>
            <sz val="8"/>
            <color indexed="81"/>
            <rFont val="Tahoma"/>
            <family val="2"/>
          </rPr>
          <t>R&amp;D % revenue / Base: placeholder assumption. Replace with sourced support before senior-review-ready use.</t>
        </r>
      </text>
    </comment>
    <comment ref="E32" authorId="0">
      <text>
        <r>
          <rPr>
            <sz val="8"/>
            <color indexed="81"/>
            <rFont val="Tahoma"/>
            <family val="2"/>
          </rPr>
          <t>R&amp;D % revenue / Base: placeholder assumption. Replace with sourced support before senior-review-ready use.</t>
        </r>
      </text>
    </comment>
    <comment ref="F32" authorId="0">
      <text>
        <r>
          <rPr>
            <sz val="8"/>
            <color indexed="81"/>
            <rFont val="Tahoma"/>
            <family val="2"/>
          </rPr>
          <t>R&amp;D % revenue / Base: placeholder assumption. Replace with sourced support before senior-review-ready use.</t>
        </r>
      </text>
    </comment>
    <comment ref="G32" authorId="0">
      <text>
        <r>
          <rPr>
            <sz val="8"/>
            <color indexed="81"/>
            <rFont val="Tahoma"/>
            <family val="2"/>
          </rPr>
          <t>R&amp;D % revenue / Base: placeholder assumption. Replace with sourced support before senior-review-ready use.</t>
        </r>
      </text>
    </comment>
    <comment ref="H32" authorId="0">
      <text>
        <r>
          <rPr>
            <sz val="8"/>
            <color indexed="81"/>
            <rFont val="Tahoma"/>
            <family val="2"/>
          </rPr>
          <t>R&amp;D % revenue / Base: placeholder assumption. Replace with sourced support before senior-review-ready use.</t>
        </r>
      </text>
    </comment>
    <comment ref="D33" authorId="0">
      <text>
        <r>
          <rPr>
            <sz val="8"/>
            <color indexed="81"/>
            <rFont val="Tahoma"/>
            <family val="2"/>
          </rPr>
          <t>R&amp;D % revenue / Downside: placeholder assumption. Replace with sourced support before senior-review-ready use.</t>
        </r>
      </text>
    </comment>
    <comment ref="E33" authorId="0">
      <text>
        <r>
          <rPr>
            <sz val="8"/>
            <color indexed="81"/>
            <rFont val="Tahoma"/>
            <family val="2"/>
          </rPr>
          <t>R&amp;D % revenue / Downside: placeholder assumption. Replace with sourced support before senior-review-ready use.</t>
        </r>
      </text>
    </comment>
    <comment ref="F33" authorId="0">
      <text>
        <r>
          <rPr>
            <sz val="8"/>
            <color indexed="81"/>
            <rFont val="Tahoma"/>
            <family val="2"/>
          </rPr>
          <t>R&amp;D % revenue / Downside: placeholder assumption. Replace with sourced support before senior-review-ready use.</t>
        </r>
      </text>
    </comment>
    <comment ref="G33" authorId="0">
      <text>
        <r>
          <rPr>
            <sz val="8"/>
            <color indexed="81"/>
            <rFont val="Tahoma"/>
            <family val="2"/>
          </rPr>
          <t>R&amp;D % revenue / Downside: placeholder assumption. Replace with sourced support before senior-review-ready use.</t>
        </r>
      </text>
    </comment>
    <comment ref="H33" authorId="0">
      <text>
        <r>
          <rPr>
            <sz val="8"/>
            <color indexed="81"/>
            <rFont val="Tahoma"/>
            <family val="2"/>
          </rPr>
          <t>R&amp;D % revenue / Downside: placeholder assumption. Replace with sourced support before senior-review-ready use.</t>
        </r>
      </text>
    </comment>
    <comment ref="D34" authorId="0">
      <text>
        <r>
          <rPr>
            <sz val="8"/>
            <color indexed="81"/>
            <rFont val="Tahoma"/>
            <family val="2"/>
          </rPr>
          <t>R&amp;D % revenue / Upside: placeholder assumption. Replace with sourced support before senior-review-ready use.</t>
        </r>
      </text>
    </comment>
    <comment ref="E34" authorId="0">
      <text>
        <r>
          <rPr>
            <sz val="8"/>
            <color indexed="81"/>
            <rFont val="Tahoma"/>
            <family val="2"/>
          </rPr>
          <t>R&amp;D % revenue / Upside: placeholder assumption. Replace with sourced support before senior-review-ready use.</t>
        </r>
      </text>
    </comment>
    <comment ref="F34" authorId="0">
      <text>
        <r>
          <rPr>
            <sz val="8"/>
            <color indexed="81"/>
            <rFont val="Tahoma"/>
            <family val="2"/>
          </rPr>
          <t>R&amp;D % revenue / Upside: placeholder assumption. Replace with sourced support before senior-review-ready use.</t>
        </r>
      </text>
    </comment>
    <comment ref="G34" authorId="0">
      <text>
        <r>
          <rPr>
            <sz val="8"/>
            <color indexed="81"/>
            <rFont val="Tahoma"/>
            <family val="2"/>
          </rPr>
          <t>R&amp;D % revenue / Upside: placeholder assumption. Replace with sourced support before senior-review-ready use.</t>
        </r>
      </text>
    </comment>
    <comment ref="H34" authorId="0">
      <text>
        <r>
          <rPr>
            <sz val="8"/>
            <color indexed="81"/>
            <rFont val="Tahoma"/>
            <family val="2"/>
          </rPr>
          <t>R&amp;D % revenue / Upside: placeholder assumption. Replace with sourced support before senior-review-ready use.</t>
        </r>
      </text>
    </comment>
    <comment ref="D38" authorId="0">
      <text>
        <r>
          <rPr>
            <sz val="8"/>
            <color indexed="81"/>
            <rFont val="Tahoma"/>
            <family val="2"/>
          </rPr>
          <t>G&amp;A % revenue / Base: placeholder assumption. Replace with sourced support before senior-review-ready use.</t>
        </r>
      </text>
    </comment>
    <comment ref="E38" authorId="0">
      <text>
        <r>
          <rPr>
            <sz val="8"/>
            <color indexed="81"/>
            <rFont val="Tahoma"/>
            <family val="2"/>
          </rPr>
          <t>G&amp;A % revenue / Base: placeholder assumption. Replace with sourced support before senior-review-ready use.</t>
        </r>
      </text>
    </comment>
    <comment ref="F38" authorId="0">
      <text>
        <r>
          <rPr>
            <sz val="8"/>
            <color indexed="81"/>
            <rFont val="Tahoma"/>
            <family val="2"/>
          </rPr>
          <t>G&amp;A % revenue / Base: placeholder assumption. Replace with sourced support before senior-review-ready use.</t>
        </r>
      </text>
    </comment>
    <comment ref="G38" authorId="0">
      <text>
        <r>
          <rPr>
            <sz val="8"/>
            <color indexed="81"/>
            <rFont val="Tahoma"/>
            <family val="2"/>
          </rPr>
          <t>G&amp;A % revenue / Base: placeholder assumption. Replace with sourced support before senior-review-ready use.</t>
        </r>
      </text>
    </comment>
    <comment ref="H38" authorId="0">
      <text>
        <r>
          <rPr>
            <sz val="8"/>
            <color indexed="81"/>
            <rFont val="Tahoma"/>
            <family val="2"/>
          </rPr>
          <t>G&amp;A % revenue / Base: placeholder assumption. Replace with sourced support before senior-review-ready use.</t>
        </r>
      </text>
    </comment>
    <comment ref="D39" authorId="0">
      <text>
        <r>
          <rPr>
            <sz val="8"/>
            <color indexed="81"/>
            <rFont val="Tahoma"/>
            <family val="2"/>
          </rPr>
          <t>G&amp;A % revenue / Downside: placeholder assumption. Replace with sourced support before senior-review-ready use.</t>
        </r>
      </text>
    </comment>
    <comment ref="E39" authorId="0">
      <text>
        <r>
          <rPr>
            <sz val="8"/>
            <color indexed="81"/>
            <rFont val="Tahoma"/>
            <family val="2"/>
          </rPr>
          <t>G&amp;A % revenue / Downside: placeholder assumption. Replace with sourced support before senior-review-ready use.</t>
        </r>
      </text>
    </comment>
    <comment ref="F39" authorId="0">
      <text>
        <r>
          <rPr>
            <sz val="8"/>
            <color indexed="81"/>
            <rFont val="Tahoma"/>
            <family val="2"/>
          </rPr>
          <t>G&amp;A % revenue / Downside: placeholder assumption. Replace with sourced support before senior-review-ready use.</t>
        </r>
      </text>
    </comment>
    <comment ref="G39" authorId="0">
      <text>
        <r>
          <rPr>
            <sz val="8"/>
            <color indexed="81"/>
            <rFont val="Tahoma"/>
            <family val="2"/>
          </rPr>
          <t>G&amp;A % revenue / Downside: placeholder assumption. Replace with sourced support before senior-review-ready use.</t>
        </r>
      </text>
    </comment>
    <comment ref="H39" authorId="0">
      <text>
        <r>
          <rPr>
            <sz val="8"/>
            <color indexed="81"/>
            <rFont val="Tahoma"/>
            <family val="2"/>
          </rPr>
          <t>G&amp;A % revenue / Downside: placeholder assumption. Replace with sourced support before senior-review-ready use.</t>
        </r>
      </text>
    </comment>
    <comment ref="D40" authorId="0">
      <text>
        <r>
          <rPr>
            <sz val="8"/>
            <color indexed="81"/>
            <rFont val="Tahoma"/>
            <family val="2"/>
          </rPr>
          <t>G&amp;A % revenue / Upside: placeholder assumption. Replace with sourced support before senior-review-ready use.</t>
        </r>
      </text>
    </comment>
    <comment ref="E40" authorId="0">
      <text>
        <r>
          <rPr>
            <sz val="8"/>
            <color indexed="81"/>
            <rFont val="Tahoma"/>
            <family val="2"/>
          </rPr>
          <t>G&amp;A % revenue / Upside: placeholder assumption. Replace with sourced support before senior-review-ready use.</t>
        </r>
      </text>
    </comment>
    <comment ref="F40" authorId="0">
      <text>
        <r>
          <rPr>
            <sz val="8"/>
            <color indexed="81"/>
            <rFont val="Tahoma"/>
            <family val="2"/>
          </rPr>
          <t>G&amp;A % revenue / Upside: placeholder assumption. Replace with sourced support before senior-review-ready use.</t>
        </r>
      </text>
    </comment>
    <comment ref="G40" authorId="0">
      <text>
        <r>
          <rPr>
            <sz val="8"/>
            <color indexed="81"/>
            <rFont val="Tahoma"/>
            <family val="2"/>
          </rPr>
          <t>G&amp;A % revenue / Upside: placeholder assumption. Replace with sourced support before senior-review-ready use.</t>
        </r>
      </text>
    </comment>
    <comment ref="H40" authorId="0">
      <text>
        <r>
          <rPr>
            <sz val="8"/>
            <color indexed="81"/>
            <rFont val="Tahoma"/>
            <family val="2"/>
          </rPr>
          <t>G&amp;A % revenue / Upside: placeholder assumption. Replace with sourced support before senior-review-ready use.</t>
        </r>
      </text>
    </comment>
    <comment ref="D44" authorId="0">
      <text>
        <r>
          <rPr>
            <sz val="8"/>
            <color indexed="81"/>
            <rFont val="Tahoma"/>
            <family val="2"/>
          </rPr>
          <t>Other opex % revenue / Base: placeholder assumption. Replace with sourced support before senior-review-ready use.</t>
        </r>
      </text>
    </comment>
    <comment ref="E44" authorId="0">
      <text>
        <r>
          <rPr>
            <sz val="8"/>
            <color indexed="81"/>
            <rFont val="Tahoma"/>
            <family val="2"/>
          </rPr>
          <t>Other opex % revenue / Base: placeholder assumption. Replace with sourced support before senior-review-ready use.</t>
        </r>
      </text>
    </comment>
    <comment ref="F44" authorId="0">
      <text>
        <r>
          <rPr>
            <sz val="8"/>
            <color indexed="81"/>
            <rFont val="Tahoma"/>
            <family val="2"/>
          </rPr>
          <t>Other opex % revenue / Base: placeholder assumption. Replace with sourced support before senior-review-ready use.</t>
        </r>
      </text>
    </comment>
    <comment ref="G44" authorId="0">
      <text>
        <r>
          <rPr>
            <sz val="8"/>
            <color indexed="81"/>
            <rFont val="Tahoma"/>
            <family val="2"/>
          </rPr>
          <t>Other opex % revenue / Base: placeholder assumption. Replace with sourced support before senior-review-ready use.</t>
        </r>
      </text>
    </comment>
    <comment ref="H44" authorId="0">
      <text>
        <r>
          <rPr>
            <sz val="8"/>
            <color indexed="81"/>
            <rFont val="Tahoma"/>
            <family val="2"/>
          </rPr>
          <t>Other opex % revenue / Base: placeholder assumption. Replace with sourced support before senior-review-ready use.</t>
        </r>
      </text>
    </comment>
    <comment ref="D45" authorId="0">
      <text>
        <r>
          <rPr>
            <sz val="8"/>
            <color indexed="81"/>
            <rFont val="Tahoma"/>
            <family val="2"/>
          </rPr>
          <t>Other opex % revenue / Downside: placeholder assumption. Replace with sourced support before senior-review-ready use.</t>
        </r>
      </text>
    </comment>
    <comment ref="E45" authorId="0">
      <text>
        <r>
          <rPr>
            <sz val="8"/>
            <color indexed="81"/>
            <rFont val="Tahoma"/>
            <family val="2"/>
          </rPr>
          <t>Other opex % revenue / Downside: placeholder assumption. Replace with sourced support before senior-review-ready use.</t>
        </r>
      </text>
    </comment>
    <comment ref="F45" authorId="0">
      <text>
        <r>
          <rPr>
            <sz val="8"/>
            <color indexed="81"/>
            <rFont val="Tahoma"/>
            <family val="2"/>
          </rPr>
          <t>Other opex % revenue / Downside: placeholder assumption. Replace with sourced support before senior-review-ready use.</t>
        </r>
      </text>
    </comment>
    <comment ref="G45" authorId="0">
      <text>
        <r>
          <rPr>
            <sz val="8"/>
            <color indexed="81"/>
            <rFont val="Tahoma"/>
            <family val="2"/>
          </rPr>
          <t>Other opex % revenue / Downside: placeholder assumption. Replace with sourced support before senior-review-ready use.</t>
        </r>
      </text>
    </comment>
    <comment ref="H45" authorId="0">
      <text>
        <r>
          <rPr>
            <sz val="8"/>
            <color indexed="81"/>
            <rFont val="Tahoma"/>
            <family val="2"/>
          </rPr>
          <t>Other opex % revenue / Downside: placeholder assumption. Replace with sourced support before senior-review-ready use.</t>
        </r>
      </text>
    </comment>
    <comment ref="D46" authorId="0">
      <text>
        <r>
          <rPr>
            <sz val="8"/>
            <color indexed="81"/>
            <rFont val="Tahoma"/>
            <family val="2"/>
          </rPr>
          <t>Other opex % revenue / Upside: placeholder assumption. Replace with sourced support before senior-review-ready use.</t>
        </r>
      </text>
    </comment>
    <comment ref="E46" authorId="0">
      <text>
        <r>
          <rPr>
            <sz val="8"/>
            <color indexed="81"/>
            <rFont val="Tahoma"/>
            <family val="2"/>
          </rPr>
          <t>Other opex % revenue / Upside: placeholder assumption. Replace with sourced support before senior-review-ready use.</t>
        </r>
      </text>
    </comment>
    <comment ref="F46" authorId="0">
      <text>
        <r>
          <rPr>
            <sz val="8"/>
            <color indexed="81"/>
            <rFont val="Tahoma"/>
            <family val="2"/>
          </rPr>
          <t>Other opex % revenue / Upside: placeholder assumption. Replace with sourced support before senior-review-ready use.</t>
        </r>
      </text>
    </comment>
    <comment ref="G46" authorId="0">
      <text>
        <r>
          <rPr>
            <sz val="8"/>
            <color indexed="81"/>
            <rFont val="Tahoma"/>
            <family val="2"/>
          </rPr>
          <t>Other opex % revenue / Upside: placeholder assumption. Replace with sourced support before senior-review-ready use.</t>
        </r>
      </text>
    </comment>
    <comment ref="H46" authorId="0">
      <text>
        <r>
          <rPr>
            <sz val="8"/>
            <color indexed="81"/>
            <rFont val="Tahoma"/>
            <family val="2"/>
          </rPr>
          <t>Other opex % revenue / Upside: placeholder assumption. Replace with sourced support before senior-review-ready use.</t>
        </r>
      </text>
    </comment>
    <comment ref="D50" authorId="0">
      <text>
        <r>
          <rPr>
            <sz val="8"/>
            <color indexed="81"/>
            <rFont val="Tahoma"/>
            <family val="2"/>
          </rPr>
          <t>D&amp;A % beginning PP&amp;E / Base: placeholder assumption. Replace with sourced support before senior-review-ready use.</t>
        </r>
      </text>
    </comment>
    <comment ref="E50" authorId="0">
      <text>
        <r>
          <rPr>
            <sz val="8"/>
            <color indexed="81"/>
            <rFont val="Tahoma"/>
            <family val="2"/>
          </rPr>
          <t>D&amp;A % beginning PP&amp;E / Base: placeholder assumption. Replace with sourced support before senior-review-ready use.</t>
        </r>
      </text>
    </comment>
    <comment ref="F50" authorId="0">
      <text>
        <r>
          <rPr>
            <sz val="8"/>
            <color indexed="81"/>
            <rFont val="Tahoma"/>
            <family val="2"/>
          </rPr>
          <t>D&amp;A % beginning PP&amp;E / Base: placeholder assumption. Replace with sourced support before senior-review-ready use.</t>
        </r>
      </text>
    </comment>
    <comment ref="G50" authorId="0">
      <text>
        <r>
          <rPr>
            <sz val="8"/>
            <color indexed="81"/>
            <rFont val="Tahoma"/>
            <family val="2"/>
          </rPr>
          <t>D&amp;A % beginning PP&amp;E / Base: placeholder assumption. Replace with sourced support before senior-review-ready use.</t>
        </r>
      </text>
    </comment>
    <comment ref="H50" authorId="0">
      <text>
        <r>
          <rPr>
            <sz val="8"/>
            <color indexed="81"/>
            <rFont val="Tahoma"/>
            <family val="2"/>
          </rPr>
          <t>D&amp;A % beginning PP&amp;E / Base: placeholder assumption. Replace with sourced support before senior-review-ready use.</t>
        </r>
      </text>
    </comment>
    <comment ref="D51" authorId="0">
      <text>
        <r>
          <rPr>
            <sz val="8"/>
            <color indexed="81"/>
            <rFont val="Tahoma"/>
            <family val="2"/>
          </rPr>
          <t>D&amp;A % beginning PP&amp;E / Downside: placeholder assumption. Replace with sourced support before senior-review-ready use.</t>
        </r>
      </text>
    </comment>
    <comment ref="E51" authorId="0">
      <text>
        <r>
          <rPr>
            <sz val="8"/>
            <color indexed="81"/>
            <rFont val="Tahoma"/>
            <family val="2"/>
          </rPr>
          <t>D&amp;A % beginning PP&amp;E / Downside: placeholder assumption. Replace with sourced support before senior-review-ready use.</t>
        </r>
      </text>
    </comment>
    <comment ref="F51" authorId="0">
      <text>
        <r>
          <rPr>
            <sz val="8"/>
            <color indexed="81"/>
            <rFont val="Tahoma"/>
            <family val="2"/>
          </rPr>
          <t>D&amp;A % beginning PP&amp;E / Downside: placeholder assumption. Replace with sourced support before senior-review-ready use.</t>
        </r>
      </text>
    </comment>
    <comment ref="G51" authorId="0">
      <text>
        <r>
          <rPr>
            <sz val="8"/>
            <color indexed="81"/>
            <rFont val="Tahoma"/>
            <family val="2"/>
          </rPr>
          <t>D&amp;A % beginning PP&amp;E / Downside: placeholder assumption. Replace with sourced support before senior-review-ready use.</t>
        </r>
      </text>
    </comment>
    <comment ref="H51" authorId="0">
      <text>
        <r>
          <rPr>
            <sz val="8"/>
            <color indexed="81"/>
            <rFont val="Tahoma"/>
            <family val="2"/>
          </rPr>
          <t>D&amp;A % beginning PP&amp;E / Downside: placeholder assumption. Replace with sourced support before senior-review-ready use.</t>
        </r>
      </text>
    </comment>
    <comment ref="D52" authorId="0">
      <text>
        <r>
          <rPr>
            <sz val="8"/>
            <color indexed="81"/>
            <rFont val="Tahoma"/>
            <family val="2"/>
          </rPr>
          <t>D&amp;A % beginning PP&amp;E / Upside: placeholder assumption. Replace with sourced support before senior-review-ready use.</t>
        </r>
      </text>
    </comment>
    <comment ref="E52" authorId="0">
      <text>
        <r>
          <rPr>
            <sz val="8"/>
            <color indexed="81"/>
            <rFont val="Tahoma"/>
            <family val="2"/>
          </rPr>
          <t>D&amp;A % beginning PP&amp;E / Upside: placeholder assumption. Replace with sourced support before senior-review-ready use.</t>
        </r>
      </text>
    </comment>
    <comment ref="F52" authorId="0">
      <text>
        <r>
          <rPr>
            <sz val="8"/>
            <color indexed="81"/>
            <rFont val="Tahoma"/>
            <family val="2"/>
          </rPr>
          <t>D&amp;A % beginning PP&amp;E / Upside: placeholder assumption. Replace with sourced support before senior-review-ready use.</t>
        </r>
      </text>
    </comment>
    <comment ref="G52" authorId="0">
      <text>
        <r>
          <rPr>
            <sz val="8"/>
            <color indexed="81"/>
            <rFont val="Tahoma"/>
            <family val="2"/>
          </rPr>
          <t>D&amp;A % beginning PP&amp;E / Upside: placeholder assumption. Replace with sourced support before senior-review-ready use.</t>
        </r>
      </text>
    </comment>
    <comment ref="H52" authorId="0">
      <text>
        <r>
          <rPr>
            <sz val="8"/>
            <color indexed="81"/>
            <rFont val="Tahoma"/>
            <family val="2"/>
          </rPr>
          <t>D&amp;A % beginning PP&amp;E / Upside: placeholder assumption. Replace with sourced support before senior-review-ready use.</t>
        </r>
      </text>
    </comment>
    <comment ref="D56" authorId="0">
      <text>
        <r>
          <rPr>
            <sz val="8"/>
            <color indexed="81"/>
            <rFont val="Tahoma"/>
            <family val="2"/>
          </rPr>
          <t>Capex % revenue / Base: placeholder assumption. Replace with sourced support before senior-review-ready use.</t>
        </r>
      </text>
    </comment>
    <comment ref="E56" authorId="0">
      <text>
        <r>
          <rPr>
            <sz val="8"/>
            <color indexed="81"/>
            <rFont val="Tahoma"/>
            <family val="2"/>
          </rPr>
          <t>Capex % revenue / Base: placeholder assumption. Replace with sourced support before senior-review-ready use.</t>
        </r>
      </text>
    </comment>
    <comment ref="F56" authorId="0">
      <text>
        <r>
          <rPr>
            <sz val="8"/>
            <color indexed="81"/>
            <rFont val="Tahoma"/>
            <family val="2"/>
          </rPr>
          <t>Capex % revenue / Base: placeholder assumption. Replace with sourced support before senior-review-ready use.</t>
        </r>
      </text>
    </comment>
    <comment ref="G56" authorId="0">
      <text>
        <r>
          <rPr>
            <sz val="8"/>
            <color indexed="81"/>
            <rFont val="Tahoma"/>
            <family val="2"/>
          </rPr>
          <t>Capex % revenue / Base: placeholder assumption. Replace with sourced support before senior-review-ready use.</t>
        </r>
      </text>
    </comment>
    <comment ref="H56" authorId="0">
      <text>
        <r>
          <rPr>
            <sz val="8"/>
            <color indexed="81"/>
            <rFont val="Tahoma"/>
            <family val="2"/>
          </rPr>
          <t>Capex % revenue / Base: placeholder assumption. Replace with sourced support before senior-review-ready use.</t>
        </r>
      </text>
    </comment>
    <comment ref="D57" authorId="0">
      <text>
        <r>
          <rPr>
            <sz val="8"/>
            <color indexed="81"/>
            <rFont val="Tahoma"/>
            <family val="2"/>
          </rPr>
          <t>Capex % revenue / Downside: placeholder assumption. Replace with sourced support before senior-review-ready use.</t>
        </r>
      </text>
    </comment>
    <comment ref="E57" authorId="0">
      <text>
        <r>
          <rPr>
            <sz val="8"/>
            <color indexed="81"/>
            <rFont val="Tahoma"/>
            <family val="2"/>
          </rPr>
          <t>Capex % revenue / Downside: placeholder assumption. Replace with sourced support before senior-review-ready use.</t>
        </r>
      </text>
    </comment>
    <comment ref="F57" authorId="0">
      <text>
        <r>
          <rPr>
            <sz val="8"/>
            <color indexed="81"/>
            <rFont val="Tahoma"/>
            <family val="2"/>
          </rPr>
          <t>Capex % revenue / Downside: placeholder assumption. Replace with sourced support before senior-review-ready use.</t>
        </r>
      </text>
    </comment>
    <comment ref="G57" authorId="0">
      <text>
        <r>
          <rPr>
            <sz val="8"/>
            <color indexed="81"/>
            <rFont val="Tahoma"/>
            <family val="2"/>
          </rPr>
          <t>Capex % revenue / Downside: placeholder assumption. Replace with sourced support before senior-review-ready use.</t>
        </r>
      </text>
    </comment>
    <comment ref="H57" authorId="0">
      <text>
        <r>
          <rPr>
            <sz val="8"/>
            <color indexed="81"/>
            <rFont val="Tahoma"/>
            <family val="2"/>
          </rPr>
          <t>Capex % revenue / Downside: placeholder assumption. Replace with sourced support before senior-review-ready use.</t>
        </r>
      </text>
    </comment>
    <comment ref="D58" authorId="0">
      <text>
        <r>
          <rPr>
            <sz val="8"/>
            <color indexed="81"/>
            <rFont val="Tahoma"/>
            <family val="2"/>
          </rPr>
          <t>Capex % revenue / Upside: placeholder assumption. Replace with sourced support before senior-review-ready use.</t>
        </r>
      </text>
    </comment>
    <comment ref="E58" authorId="0">
      <text>
        <r>
          <rPr>
            <sz val="8"/>
            <color indexed="81"/>
            <rFont val="Tahoma"/>
            <family val="2"/>
          </rPr>
          <t>Capex % revenue / Upside: placeholder assumption. Replace with sourced support before senior-review-ready use.</t>
        </r>
      </text>
    </comment>
    <comment ref="F58" authorId="0">
      <text>
        <r>
          <rPr>
            <sz val="8"/>
            <color indexed="81"/>
            <rFont val="Tahoma"/>
            <family val="2"/>
          </rPr>
          <t>Capex % revenue / Upside: placeholder assumption. Replace with sourced support before senior-review-ready use.</t>
        </r>
      </text>
    </comment>
    <comment ref="G58" authorId="0">
      <text>
        <r>
          <rPr>
            <sz val="8"/>
            <color indexed="81"/>
            <rFont val="Tahoma"/>
            <family val="2"/>
          </rPr>
          <t>Capex % revenue / Upside: placeholder assumption. Replace with sourced support before senior-review-ready use.</t>
        </r>
      </text>
    </comment>
    <comment ref="H58" authorId="0">
      <text>
        <r>
          <rPr>
            <sz val="8"/>
            <color indexed="81"/>
            <rFont val="Tahoma"/>
            <family val="2"/>
          </rPr>
          <t>Capex % revenue / Upside: placeholder assumption. Replace with sourced support before senior-review-ready use.</t>
        </r>
      </text>
    </comment>
    <comment ref="D62" authorId="0">
      <text>
        <r>
          <rPr>
            <sz val="8"/>
            <color indexed="81"/>
            <rFont val="Tahoma"/>
            <family val="2"/>
          </rPr>
          <t>AR days / Base: placeholder assumption. Replace with sourced support before senior-review-ready use.</t>
        </r>
      </text>
    </comment>
    <comment ref="E62" authorId="0">
      <text>
        <r>
          <rPr>
            <sz val="8"/>
            <color indexed="81"/>
            <rFont val="Tahoma"/>
            <family val="2"/>
          </rPr>
          <t>AR days / Base: placeholder assumption. Replace with sourced support before senior-review-ready use.</t>
        </r>
      </text>
    </comment>
    <comment ref="F62" authorId="0">
      <text>
        <r>
          <rPr>
            <sz val="8"/>
            <color indexed="81"/>
            <rFont val="Tahoma"/>
            <family val="2"/>
          </rPr>
          <t>AR days / Base: placeholder assumption. Replace with sourced support before senior-review-ready use.</t>
        </r>
      </text>
    </comment>
    <comment ref="G62" authorId="0">
      <text>
        <r>
          <rPr>
            <sz val="8"/>
            <color indexed="81"/>
            <rFont val="Tahoma"/>
            <family val="2"/>
          </rPr>
          <t>AR days / Base: placeholder assumption. Replace with sourced support before senior-review-ready use.</t>
        </r>
      </text>
    </comment>
    <comment ref="H62" authorId="0">
      <text>
        <r>
          <rPr>
            <sz val="8"/>
            <color indexed="81"/>
            <rFont val="Tahoma"/>
            <family val="2"/>
          </rPr>
          <t>AR days / Base: placeholder assumption. Replace with sourced support before senior-review-ready use.</t>
        </r>
      </text>
    </comment>
    <comment ref="D63" authorId="0">
      <text>
        <r>
          <rPr>
            <sz val="8"/>
            <color indexed="81"/>
            <rFont val="Tahoma"/>
            <family val="2"/>
          </rPr>
          <t>AR days / Downside: placeholder assumption. Replace with sourced support before senior-review-ready use.</t>
        </r>
      </text>
    </comment>
    <comment ref="E63" authorId="0">
      <text>
        <r>
          <rPr>
            <sz val="8"/>
            <color indexed="81"/>
            <rFont val="Tahoma"/>
            <family val="2"/>
          </rPr>
          <t>AR days / Downside: placeholder assumption. Replace with sourced support before senior-review-ready use.</t>
        </r>
      </text>
    </comment>
    <comment ref="F63" authorId="0">
      <text>
        <r>
          <rPr>
            <sz val="8"/>
            <color indexed="81"/>
            <rFont val="Tahoma"/>
            <family val="2"/>
          </rPr>
          <t>AR days / Downside: placeholder assumption. Replace with sourced support before senior-review-ready use.</t>
        </r>
      </text>
    </comment>
    <comment ref="G63" authorId="0">
      <text>
        <r>
          <rPr>
            <sz val="8"/>
            <color indexed="81"/>
            <rFont val="Tahoma"/>
            <family val="2"/>
          </rPr>
          <t>AR days / Downside: placeholder assumption. Replace with sourced support before senior-review-ready use.</t>
        </r>
      </text>
    </comment>
    <comment ref="H63" authorId="0">
      <text>
        <r>
          <rPr>
            <sz val="8"/>
            <color indexed="81"/>
            <rFont val="Tahoma"/>
            <family val="2"/>
          </rPr>
          <t>AR days / Downside: placeholder assumption. Replace with sourced support before senior-review-ready use.</t>
        </r>
      </text>
    </comment>
    <comment ref="D64" authorId="0">
      <text>
        <r>
          <rPr>
            <sz val="8"/>
            <color indexed="81"/>
            <rFont val="Tahoma"/>
            <family val="2"/>
          </rPr>
          <t>AR days / Upside: placeholder assumption. Replace with sourced support before senior-review-ready use.</t>
        </r>
      </text>
    </comment>
    <comment ref="E64" authorId="0">
      <text>
        <r>
          <rPr>
            <sz val="8"/>
            <color indexed="81"/>
            <rFont val="Tahoma"/>
            <family val="2"/>
          </rPr>
          <t>AR days / Upside: placeholder assumption. Replace with sourced support before senior-review-ready use.</t>
        </r>
      </text>
    </comment>
    <comment ref="F64" authorId="0">
      <text>
        <r>
          <rPr>
            <sz val="8"/>
            <color indexed="81"/>
            <rFont val="Tahoma"/>
            <family val="2"/>
          </rPr>
          <t>AR days / Upside: placeholder assumption. Replace with sourced support before senior-review-ready use.</t>
        </r>
      </text>
    </comment>
    <comment ref="G64" authorId="0">
      <text>
        <r>
          <rPr>
            <sz val="8"/>
            <color indexed="81"/>
            <rFont val="Tahoma"/>
            <family val="2"/>
          </rPr>
          <t>AR days / Upside: placeholder assumption. Replace with sourced support before senior-review-ready use.</t>
        </r>
      </text>
    </comment>
    <comment ref="H64" authorId="0">
      <text>
        <r>
          <rPr>
            <sz val="8"/>
            <color indexed="81"/>
            <rFont val="Tahoma"/>
            <family val="2"/>
          </rPr>
          <t>AR days / Upside: placeholder assumption. Replace with sourced support before senior-review-ready use.</t>
        </r>
      </text>
    </comment>
    <comment ref="D68" authorId="0">
      <text>
        <r>
          <rPr>
            <sz val="8"/>
            <color indexed="81"/>
            <rFont val="Tahoma"/>
            <family val="2"/>
          </rPr>
          <t>Inventory days / Base: placeholder assumption. Replace with sourced support before senior-review-ready use.</t>
        </r>
      </text>
    </comment>
    <comment ref="E68" authorId="0">
      <text>
        <r>
          <rPr>
            <sz val="8"/>
            <color indexed="81"/>
            <rFont val="Tahoma"/>
            <family val="2"/>
          </rPr>
          <t>Inventory days / Base: placeholder assumption. Replace with sourced support before senior-review-ready use.</t>
        </r>
      </text>
    </comment>
    <comment ref="F68" authorId="0">
      <text>
        <r>
          <rPr>
            <sz val="8"/>
            <color indexed="81"/>
            <rFont val="Tahoma"/>
            <family val="2"/>
          </rPr>
          <t>Inventory days / Base: placeholder assumption. Replace with sourced support before senior-review-ready use.</t>
        </r>
      </text>
    </comment>
    <comment ref="G68" authorId="0">
      <text>
        <r>
          <rPr>
            <sz val="8"/>
            <color indexed="81"/>
            <rFont val="Tahoma"/>
            <family val="2"/>
          </rPr>
          <t>Inventory days / Base: placeholder assumption. Replace with sourced support before senior-review-ready use.</t>
        </r>
      </text>
    </comment>
    <comment ref="H68" authorId="0">
      <text>
        <r>
          <rPr>
            <sz val="8"/>
            <color indexed="81"/>
            <rFont val="Tahoma"/>
            <family val="2"/>
          </rPr>
          <t>Inventory days / Base: placeholder assumption. Replace with sourced support before senior-review-ready use.</t>
        </r>
      </text>
    </comment>
    <comment ref="D69" authorId="0">
      <text>
        <r>
          <rPr>
            <sz val="8"/>
            <color indexed="81"/>
            <rFont val="Tahoma"/>
            <family val="2"/>
          </rPr>
          <t>Inventory days / Downside: placeholder assumption. Replace with sourced support before senior-review-ready use.</t>
        </r>
      </text>
    </comment>
    <comment ref="E69" authorId="0">
      <text>
        <r>
          <rPr>
            <sz val="8"/>
            <color indexed="81"/>
            <rFont val="Tahoma"/>
            <family val="2"/>
          </rPr>
          <t>Inventory days / Downside: placeholder assumption. Replace with sourced support before senior-review-ready use.</t>
        </r>
      </text>
    </comment>
    <comment ref="F69" authorId="0">
      <text>
        <r>
          <rPr>
            <sz val="8"/>
            <color indexed="81"/>
            <rFont val="Tahoma"/>
            <family val="2"/>
          </rPr>
          <t>Inventory days / Downside: placeholder assumption. Replace with sourced support before senior-review-ready use.</t>
        </r>
      </text>
    </comment>
    <comment ref="G69" authorId="0">
      <text>
        <r>
          <rPr>
            <sz val="8"/>
            <color indexed="81"/>
            <rFont val="Tahoma"/>
            <family val="2"/>
          </rPr>
          <t>Inventory days / Downside: placeholder assumption. Replace with sourced support before senior-review-ready use.</t>
        </r>
      </text>
    </comment>
    <comment ref="H69" authorId="0">
      <text>
        <r>
          <rPr>
            <sz val="8"/>
            <color indexed="81"/>
            <rFont val="Tahoma"/>
            <family val="2"/>
          </rPr>
          <t>Inventory days / Downside: placeholder assumption. Replace with sourced support before senior-review-ready use.</t>
        </r>
      </text>
    </comment>
    <comment ref="D70" authorId="0">
      <text>
        <r>
          <rPr>
            <sz val="8"/>
            <color indexed="81"/>
            <rFont val="Tahoma"/>
            <family val="2"/>
          </rPr>
          <t>Inventory days / Upside: placeholder assumption. Replace with sourced support before senior-review-ready use.</t>
        </r>
      </text>
    </comment>
    <comment ref="E70" authorId="0">
      <text>
        <r>
          <rPr>
            <sz val="8"/>
            <color indexed="81"/>
            <rFont val="Tahoma"/>
            <family val="2"/>
          </rPr>
          <t>Inventory days / Upside: placeholder assumption. Replace with sourced support before senior-review-ready use.</t>
        </r>
      </text>
    </comment>
    <comment ref="F70" authorId="0">
      <text>
        <r>
          <rPr>
            <sz val="8"/>
            <color indexed="81"/>
            <rFont val="Tahoma"/>
            <family val="2"/>
          </rPr>
          <t>Inventory days / Upside: placeholder assumption. Replace with sourced support before senior-review-ready use.</t>
        </r>
      </text>
    </comment>
    <comment ref="G70" authorId="0">
      <text>
        <r>
          <rPr>
            <sz val="8"/>
            <color indexed="81"/>
            <rFont val="Tahoma"/>
            <family val="2"/>
          </rPr>
          <t>Inventory days / Upside: placeholder assumption. Replace with sourced support before senior-review-ready use.</t>
        </r>
      </text>
    </comment>
    <comment ref="H70" authorId="0">
      <text>
        <r>
          <rPr>
            <sz val="8"/>
            <color indexed="81"/>
            <rFont val="Tahoma"/>
            <family val="2"/>
          </rPr>
          <t>Inventory days / Upside: placeholder assumption. Replace with sourced support before senior-review-ready use.</t>
        </r>
      </text>
    </comment>
    <comment ref="D74" authorId="0">
      <text>
        <r>
          <rPr>
            <sz val="8"/>
            <color indexed="81"/>
            <rFont val="Tahoma"/>
            <family val="2"/>
          </rPr>
          <t>AP days / Base: placeholder assumption. Replace with sourced support before senior-review-ready use.</t>
        </r>
      </text>
    </comment>
    <comment ref="E74" authorId="0">
      <text>
        <r>
          <rPr>
            <sz val="8"/>
            <color indexed="81"/>
            <rFont val="Tahoma"/>
            <family val="2"/>
          </rPr>
          <t>AP days / Base: placeholder assumption. Replace with sourced support before senior-review-ready use.</t>
        </r>
      </text>
    </comment>
    <comment ref="F74" authorId="0">
      <text>
        <r>
          <rPr>
            <sz val="8"/>
            <color indexed="81"/>
            <rFont val="Tahoma"/>
            <family val="2"/>
          </rPr>
          <t>AP days / Base: placeholder assumption. Replace with sourced support before senior-review-ready use.</t>
        </r>
      </text>
    </comment>
    <comment ref="G74" authorId="0">
      <text>
        <r>
          <rPr>
            <sz val="8"/>
            <color indexed="81"/>
            <rFont val="Tahoma"/>
            <family val="2"/>
          </rPr>
          <t>AP days / Base: placeholder assumption. Replace with sourced support before senior-review-ready use.</t>
        </r>
      </text>
    </comment>
    <comment ref="H74" authorId="0">
      <text>
        <r>
          <rPr>
            <sz val="8"/>
            <color indexed="81"/>
            <rFont val="Tahoma"/>
            <family val="2"/>
          </rPr>
          <t>AP days / Base: placeholder assumption. Replace with sourced support before senior-review-ready use.</t>
        </r>
      </text>
    </comment>
    <comment ref="D75" authorId="0">
      <text>
        <r>
          <rPr>
            <sz val="8"/>
            <color indexed="81"/>
            <rFont val="Tahoma"/>
            <family val="2"/>
          </rPr>
          <t>AP days / Downside: placeholder assumption. Replace with sourced support before senior-review-ready use.</t>
        </r>
      </text>
    </comment>
    <comment ref="E75" authorId="0">
      <text>
        <r>
          <rPr>
            <sz val="8"/>
            <color indexed="81"/>
            <rFont val="Tahoma"/>
            <family val="2"/>
          </rPr>
          <t>AP days / Downside: placeholder assumption. Replace with sourced support before senior-review-ready use.</t>
        </r>
      </text>
    </comment>
    <comment ref="F75" authorId="0">
      <text>
        <r>
          <rPr>
            <sz val="8"/>
            <color indexed="81"/>
            <rFont val="Tahoma"/>
            <family val="2"/>
          </rPr>
          <t>AP days / Downside: placeholder assumption. Replace with sourced support before senior-review-ready use.</t>
        </r>
      </text>
    </comment>
    <comment ref="G75" authorId="0">
      <text>
        <r>
          <rPr>
            <sz val="8"/>
            <color indexed="81"/>
            <rFont val="Tahoma"/>
            <family val="2"/>
          </rPr>
          <t>AP days / Downside: placeholder assumption. Replace with sourced support before senior-review-ready use.</t>
        </r>
      </text>
    </comment>
    <comment ref="H75" authorId="0">
      <text>
        <r>
          <rPr>
            <sz val="8"/>
            <color indexed="81"/>
            <rFont val="Tahoma"/>
            <family val="2"/>
          </rPr>
          <t>AP days / Downside: placeholder assumption. Replace with sourced support before senior-review-ready use.</t>
        </r>
      </text>
    </comment>
    <comment ref="D76" authorId="0">
      <text>
        <r>
          <rPr>
            <sz val="8"/>
            <color indexed="81"/>
            <rFont val="Tahoma"/>
            <family val="2"/>
          </rPr>
          <t>AP days / Upside: placeholder assumption. Replace with sourced support before senior-review-ready use.</t>
        </r>
      </text>
    </comment>
    <comment ref="E76" authorId="0">
      <text>
        <r>
          <rPr>
            <sz val="8"/>
            <color indexed="81"/>
            <rFont val="Tahoma"/>
            <family val="2"/>
          </rPr>
          <t>AP days / Upside: placeholder assumption. Replace with sourced support before senior-review-ready use.</t>
        </r>
      </text>
    </comment>
    <comment ref="F76" authorId="0">
      <text>
        <r>
          <rPr>
            <sz val="8"/>
            <color indexed="81"/>
            <rFont val="Tahoma"/>
            <family val="2"/>
          </rPr>
          <t>AP days / Upside: placeholder assumption. Replace with sourced support before senior-review-ready use.</t>
        </r>
      </text>
    </comment>
    <comment ref="G76" authorId="0">
      <text>
        <r>
          <rPr>
            <sz val="8"/>
            <color indexed="81"/>
            <rFont val="Tahoma"/>
            <family val="2"/>
          </rPr>
          <t>AP days / Upside: placeholder assumption. Replace with sourced support before senior-review-ready use.</t>
        </r>
      </text>
    </comment>
    <comment ref="H76" authorId="0">
      <text>
        <r>
          <rPr>
            <sz val="8"/>
            <color indexed="81"/>
            <rFont val="Tahoma"/>
            <family val="2"/>
          </rPr>
          <t>AP days / Upside: placeholder assumption. Replace with sourced support before senior-review-ready use.</t>
        </r>
      </text>
    </comment>
    <comment ref="D80" authorId="0">
      <text>
        <r>
          <rPr>
            <sz val="8"/>
            <color indexed="81"/>
            <rFont val="Tahoma"/>
            <family val="2"/>
          </rPr>
          <t>Accrued expenses % revenue / Base: placeholder assumption. Replace with sourced support before senior-review-ready use.</t>
        </r>
      </text>
    </comment>
    <comment ref="E80" authorId="0">
      <text>
        <r>
          <rPr>
            <sz val="8"/>
            <color indexed="81"/>
            <rFont val="Tahoma"/>
            <family val="2"/>
          </rPr>
          <t>Accrued expenses % revenue / Base: placeholder assumption. Replace with sourced support before senior-review-ready use.</t>
        </r>
      </text>
    </comment>
    <comment ref="F80" authorId="0">
      <text>
        <r>
          <rPr>
            <sz val="8"/>
            <color indexed="81"/>
            <rFont val="Tahoma"/>
            <family val="2"/>
          </rPr>
          <t>Accrued expenses % revenue / Base: placeholder assumption. Replace with sourced support before senior-review-ready use.</t>
        </r>
      </text>
    </comment>
    <comment ref="G80" authorId="0">
      <text>
        <r>
          <rPr>
            <sz val="8"/>
            <color indexed="81"/>
            <rFont val="Tahoma"/>
            <family val="2"/>
          </rPr>
          <t>Accrued expenses % revenue / Base: placeholder assumption. Replace with sourced support before senior-review-ready use.</t>
        </r>
      </text>
    </comment>
    <comment ref="H80" authorId="0">
      <text>
        <r>
          <rPr>
            <sz val="8"/>
            <color indexed="81"/>
            <rFont val="Tahoma"/>
            <family val="2"/>
          </rPr>
          <t>Accrued expenses % revenue / Base: placeholder assumption. Replace with sourced support before senior-review-ready use.</t>
        </r>
      </text>
    </comment>
    <comment ref="D81" authorId="0">
      <text>
        <r>
          <rPr>
            <sz val="8"/>
            <color indexed="81"/>
            <rFont val="Tahoma"/>
            <family val="2"/>
          </rPr>
          <t>Accrued expenses % revenue / Downside: placeholder assumption. Replace with sourced support before senior-review-ready use.</t>
        </r>
      </text>
    </comment>
    <comment ref="E81" authorId="0">
      <text>
        <r>
          <rPr>
            <sz val="8"/>
            <color indexed="81"/>
            <rFont val="Tahoma"/>
            <family val="2"/>
          </rPr>
          <t>Accrued expenses % revenue / Downside: placeholder assumption. Replace with sourced support before senior-review-ready use.</t>
        </r>
      </text>
    </comment>
    <comment ref="F81" authorId="0">
      <text>
        <r>
          <rPr>
            <sz val="8"/>
            <color indexed="81"/>
            <rFont val="Tahoma"/>
            <family val="2"/>
          </rPr>
          <t>Accrued expenses % revenue / Downside: placeholder assumption. Replace with sourced support before senior-review-ready use.</t>
        </r>
      </text>
    </comment>
    <comment ref="G81" authorId="0">
      <text>
        <r>
          <rPr>
            <sz val="8"/>
            <color indexed="81"/>
            <rFont val="Tahoma"/>
            <family val="2"/>
          </rPr>
          <t>Accrued expenses % revenue / Downside: placeholder assumption. Replace with sourced support before senior-review-ready use.</t>
        </r>
      </text>
    </comment>
    <comment ref="H81" authorId="0">
      <text>
        <r>
          <rPr>
            <sz val="8"/>
            <color indexed="81"/>
            <rFont val="Tahoma"/>
            <family val="2"/>
          </rPr>
          <t>Accrued expenses % revenue / Downside: placeholder assumption. Replace with sourced support before senior-review-ready use.</t>
        </r>
      </text>
    </comment>
    <comment ref="D82" authorId="0">
      <text>
        <r>
          <rPr>
            <sz val="8"/>
            <color indexed="81"/>
            <rFont val="Tahoma"/>
            <family val="2"/>
          </rPr>
          <t>Accrued expenses % revenue / Upside: placeholder assumption. Replace with sourced support before senior-review-ready use.</t>
        </r>
      </text>
    </comment>
    <comment ref="E82" authorId="0">
      <text>
        <r>
          <rPr>
            <sz val="8"/>
            <color indexed="81"/>
            <rFont val="Tahoma"/>
            <family val="2"/>
          </rPr>
          <t>Accrued expenses % revenue / Upside: placeholder assumption. Replace with sourced support before senior-review-ready use.</t>
        </r>
      </text>
    </comment>
    <comment ref="F82" authorId="0">
      <text>
        <r>
          <rPr>
            <sz val="8"/>
            <color indexed="81"/>
            <rFont val="Tahoma"/>
            <family val="2"/>
          </rPr>
          <t>Accrued expenses % revenue / Upside: placeholder assumption. Replace with sourced support before senior-review-ready use.</t>
        </r>
      </text>
    </comment>
    <comment ref="G82" authorId="0">
      <text>
        <r>
          <rPr>
            <sz val="8"/>
            <color indexed="81"/>
            <rFont val="Tahoma"/>
            <family val="2"/>
          </rPr>
          <t>Accrued expenses % revenue / Upside: placeholder assumption. Replace with sourced support before senior-review-ready use.</t>
        </r>
      </text>
    </comment>
    <comment ref="H82" authorId="0">
      <text>
        <r>
          <rPr>
            <sz val="8"/>
            <color indexed="81"/>
            <rFont val="Tahoma"/>
            <family val="2"/>
          </rPr>
          <t>Accrued expenses % revenue / Upside: placeholder assumption. Replace with sourced support before senior-review-ready use.</t>
        </r>
      </text>
    </comment>
    <comment ref="D86" authorId="0">
      <text>
        <r>
          <rPr>
            <sz val="8"/>
            <color indexed="81"/>
            <rFont val="Tahoma"/>
            <family val="2"/>
          </rPr>
          <t>Other current assets % revenue / Base: placeholder assumption. Replace with sourced support before senior-review-ready use.</t>
        </r>
      </text>
    </comment>
    <comment ref="E86" authorId="0">
      <text>
        <r>
          <rPr>
            <sz val="8"/>
            <color indexed="81"/>
            <rFont val="Tahoma"/>
            <family val="2"/>
          </rPr>
          <t>Other current assets % revenue / Base: placeholder assumption. Replace with sourced support before senior-review-ready use.</t>
        </r>
      </text>
    </comment>
    <comment ref="F86" authorId="0">
      <text>
        <r>
          <rPr>
            <sz val="8"/>
            <color indexed="81"/>
            <rFont val="Tahoma"/>
            <family val="2"/>
          </rPr>
          <t>Other current assets % revenue / Base: placeholder assumption. Replace with sourced support before senior-review-ready use.</t>
        </r>
      </text>
    </comment>
    <comment ref="G86" authorId="0">
      <text>
        <r>
          <rPr>
            <sz val="8"/>
            <color indexed="81"/>
            <rFont val="Tahoma"/>
            <family val="2"/>
          </rPr>
          <t>Other current assets % revenue / Base: placeholder assumption. Replace with sourced support before senior-review-ready use.</t>
        </r>
      </text>
    </comment>
    <comment ref="H86" authorId="0">
      <text>
        <r>
          <rPr>
            <sz val="8"/>
            <color indexed="81"/>
            <rFont val="Tahoma"/>
            <family val="2"/>
          </rPr>
          <t>Other current assets % revenue / Base: placeholder assumption. Replace with sourced support before senior-review-ready use.</t>
        </r>
      </text>
    </comment>
    <comment ref="D87" authorId="0">
      <text>
        <r>
          <rPr>
            <sz val="8"/>
            <color indexed="81"/>
            <rFont val="Tahoma"/>
            <family val="2"/>
          </rPr>
          <t>Other current assets % revenue / Downside: placeholder assumption. Replace with sourced support before senior-review-ready use.</t>
        </r>
      </text>
    </comment>
    <comment ref="E87" authorId="0">
      <text>
        <r>
          <rPr>
            <sz val="8"/>
            <color indexed="81"/>
            <rFont val="Tahoma"/>
            <family val="2"/>
          </rPr>
          <t>Other current assets % revenue / Downside: placeholder assumption. Replace with sourced support before senior-review-ready use.</t>
        </r>
      </text>
    </comment>
    <comment ref="F87" authorId="0">
      <text>
        <r>
          <rPr>
            <sz val="8"/>
            <color indexed="81"/>
            <rFont val="Tahoma"/>
            <family val="2"/>
          </rPr>
          <t>Other current assets % revenue / Downside: placeholder assumption. Replace with sourced support before senior-review-ready use.</t>
        </r>
      </text>
    </comment>
    <comment ref="G87" authorId="0">
      <text>
        <r>
          <rPr>
            <sz val="8"/>
            <color indexed="81"/>
            <rFont val="Tahoma"/>
            <family val="2"/>
          </rPr>
          <t>Other current assets % revenue / Downside: placeholder assumption. Replace with sourced support before senior-review-ready use.</t>
        </r>
      </text>
    </comment>
    <comment ref="H87" authorId="0">
      <text>
        <r>
          <rPr>
            <sz val="8"/>
            <color indexed="81"/>
            <rFont val="Tahoma"/>
            <family val="2"/>
          </rPr>
          <t>Other current assets % revenue / Downside: placeholder assumption. Replace with sourced support before senior-review-ready use.</t>
        </r>
      </text>
    </comment>
    <comment ref="D88" authorId="0">
      <text>
        <r>
          <rPr>
            <sz val="8"/>
            <color indexed="81"/>
            <rFont val="Tahoma"/>
            <family val="2"/>
          </rPr>
          <t>Other current assets % revenue / Upside: placeholder assumption. Replace with sourced support before senior-review-ready use.</t>
        </r>
      </text>
    </comment>
    <comment ref="E88" authorId="0">
      <text>
        <r>
          <rPr>
            <sz val="8"/>
            <color indexed="81"/>
            <rFont val="Tahoma"/>
            <family val="2"/>
          </rPr>
          <t>Other current assets % revenue / Upside: placeholder assumption. Replace with sourced support before senior-review-ready use.</t>
        </r>
      </text>
    </comment>
    <comment ref="F88" authorId="0">
      <text>
        <r>
          <rPr>
            <sz val="8"/>
            <color indexed="81"/>
            <rFont val="Tahoma"/>
            <family val="2"/>
          </rPr>
          <t>Other current assets % revenue / Upside: placeholder assumption. Replace with sourced support before senior-review-ready use.</t>
        </r>
      </text>
    </comment>
    <comment ref="G88" authorId="0">
      <text>
        <r>
          <rPr>
            <sz val="8"/>
            <color indexed="81"/>
            <rFont val="Tahoma"/>
            <family val="2"/>
          </rPr>
          <t>Other current assets % revenue / Upside: placeholder assumption. Replace with sourced support before senior-review-ready use.</t>
        </r>
      </text>
    </comment>
    <comment ref="H88" authorId="0">
      <text>
        <r>
          <rPr>
            <sz val="8"/>
            <color indexed="81"/>
            <rFont val="Tahoma"/>
            <family val="2"/>
          </rPr>
          <t>Other current assets % revenue / Upside: placeholder assumption. Replace with sourced support before senior-review-ready use.</t>
        </r>
      </text>
    </comment>
    <comment ref="D92" authorId="0">
      <text>
        <r>
          <rPr>
            <sz val="8"/>
            <color indexed="81"/>
            <rFont val="Tahoma"/>
            <family val="2"/>
          </rPr>
          <t>Other current liabilities % revenue / Base: placeholder assumption. Replace with sourced support before senior-review-ready use.</t>
        </r>
      </text>
    </comment>
    <comment ref="E92" authorId="0">
      <text>
        <r>
          <rPr>
            <sz val="8"/>
            <color indexed="81"/>
            <rFont val="Tahoma"/>
            <family val="2"/>
          </rPr>
          <t>Other current liabilities % revenue / Base: placeholder assumption. Replace with sourced support before senior-review-ready use.</t>
        </r>
      </text>
    </comment>
    <comment ref="F92" authorId="0">
      <text>
        <r>
          <rPr>
            <sz val="8"/>
            <color indexed="81"/>
            <rFont val="Tahoma"/>
            <family val="2"/>
          </rPr>
          <t>Other current liabilities % revenue / Base: placeholder assumption. Replace with sourced support before senior-review-ready use.</t>
        </r>
      </text>
    </comment>
    <comment ref="G92" authorId="0">
      <text>
        <r>
          <rPr>
            <sz val="8"/>
            <color indexed="81"/>
            <rFont val="Tahoma"/>
            <family val="2"/>
          </rPr>
          <t>Other current liabilities % revenue / Base: placeholder assumption. Replace with sourced support before senior-review-ready use.</t>
        </r>
      </text>
    </comment>
    <comment ref="H92" authorId="0">
      <text>
        <r>
          <rPr>
            <sz val="8"/>
            <color indexed="81"/>
            <rFont val="Tahoma"/>
            <family val="2"/>
          </rPr>
          <t>Other current liabilities % revenue / Base: placeholder assumption. Replace with sourced support before senior-review-ready use.</t>
        </r>
      </text>
    </comment>
    <comment ref="D93" authorId="0">
      <text>
        <r>
          <rPr>
            <sz val="8"/>
            <color indexed="81"/>
            <rFont val="Tahoma"/>
            <family val="2"/>
          </rPr>
          <t>Other current liabilities % revenue / Downside: placeholder assumption. Replace with sourced support before senior-review-ready use.</t>
        </r>
      </text>
    </comment>
    <comment ref="E93" authorId="0">
      <text>
        <r>
          <rPr>
            <sz val="8"/>
            <color indexed="81"/>
            <rFont val="Tahoma"/>
            <family val="2"/>
          </rPr>
          <t>Other current liabilities % revenue / Downside: placeholder assumption. Replace with sourced support before senior-review-ready use.</t>
        </r>
      </text>
    </comment>
    <comment ref="F93" authorId="0">
      <text>
        <r>
          <rPr>
            <sz val="8"/>
            <color indexed="81"/>
            <rFont val="Tahoma"/>
            <family val="2"/>
          </rPr>
          <t>Other current liabilities % revenue / Downside: placeholder assumption. Replace with sourced support before senior-review-ready use.</t>
        </r>
      </text>
    </comment>
    <comment ref="G93" authorId="0">
      <text>
        <r>
          <rPr>
            <sz val="8"/>
            <color indexed="81"/>
            <rFont val="Tahoma"/>
            <family val="2"/>
          </rPr>
          <t>Other current liabilities % revenue / Downside: placeholder assumption. Replace with sourced support before senior-review-ready use.</t>
        </r>
      </text>
    </comment>
    <comment ref="H93" authorId="0">
      <text>
        <r>
          <rPr>
            <sz val="8"/>
            <color indexed="81"/>
            <rFont val="Tahoma"/>
            <family val="2"/>
          </rPr>
          <t>Other current liabilities % revenue / Downside: placeholder assumption. Replace with sourced support before senior-review-ready use.</t>
        </r>
      </text>
    </comment>
    <comment ref="D94" authorId="0">
      <text>
        <r>
          <rPr>
            <sz val="8"/>
            <color indexed="81"/>
            <rFont val="Tahoma"/>
            <family val="2"/>
          </rPr>
          <t>Other current liabilities % revenue / Upside: placeholder assumption. Replace with sourced support before senior-review-ready use.</t>
        </r>
      </text>
    </comment>
    <comment ref="E94" authorId="0">
      <text>
        <r>
          <rPr>
            <sz val="8"/>
            <color indexed="81"/>
            <rFont val="Tahoma"/>
            <family val="2"/>
          </rPr>
          <t>Other current liabilities % revenue / Upside: placeholder assumption. Replace with sourced support before senior-review-ready use.</t>
        </r>
      </text>
    </comment>
    <comment ref="F94" authorId="0">
      <text>
        <r>
          <rPr>
            <sz val="8"/>
            <color indexed="81"/>
            <rFont val="Tahoma"/>
            <family val="2"/>
          </rPr>
          <t>Other current liabilities % revenue / Upside: placeholder assumption. Replace with sourced support before senior-review-ready use.</t>
        </r>
      </text>
    </comment>
    <comment ref="G94" authorId="0">
      <text>
        <r>
          <rPr>
            <sz val="8"/>
            <color indexed="81"/>
            <rFont val="Tahoma"/>
            <family val="2"/>
          </rPr>
          <t>Other current liabilities % revenue / Upside: placeholder assumption. Replace with sourced support before senior-review-ready use.</t>
        </r>
      </text>
    </comment>
    <comment ref="H94" authorId="0">
      <text>
        <r>
          <rPr>
            <sz val="8"/>
            <color indexed="81"/>
            <rFont val="Tahoma"/>
            <family val="2"/>
          </rPr>
          <t>Other current liabilities % revenue / Upside: placeholder assumption. Replace with sourced support before senior-review-ready use.</t>
        </r>
      </text>
    </comment>
    <comment ref="D98" authorId="0">
      <text>
        <r>
          <rPr>
            <sz val="8"/>
            <color indexed="81"/>
            <rFont val="Tahoma"/>
            <family val="2"/>
          </rPr>
          <t>Book tax rate / Base: placeholder assumption. Replace with sourced support before senior-review-ready use.</t>
        </r>
      </text>
    </comment>
    <comment ref="E98" authorId="0">
      <text>
        <r>
          <rPr>
            <sz val="8"/>
            <color indexed="81"/>
            <rFont val="Tahoma"/>
            <family val="2"/>
          </rPr>
          <t>Book tax rate / Base: placeholder assumption. Replace with sourced support before senior-review-ready use.</t>
        </r>
      </text>
    </comment>
    <comment ref="F98" authorId="0">
      <text>
        <r>
          <rPr>
            <sz val="8"/>
            <color indexed="81"/>
            <rFont val="Tahoma"/>
            <family val="2"/>
          </rPr>
          <t>Book tax rate / Base: placeholder assumption. Replace with sourced support before senior-review-ready use.</t>
        </r>
      </text>
    </comment>
    <comment ref="G98" authorId="0">
      <text>
        <r>
          <rPr>
            <sz val="8"/>
            <color indexed="81"/>
            <rFont val="Tahoma"/>
            <family val="2"/>
          </rPr>
          <t>Book tax rate / Base: placeholder assumption. Replace with sourced support before senior-review-ready use.</t>
        </r>
      </text>
    </comment>
    <comment ref="H98" authorId="0">
      <text>
        <r>
          <rPr>
            <sz val="8"/>
            <color indexed="81"/>
            <rFont val="Tahoma"/>
            <family val="2"/>
          </rPr>
          <t>Book tax rate / Base: placeholder assumption. Replace with sourced support before senior-review-ready use.</t>
        </r>
      </text>
    </comment>
    <comment ref="D99" authorId="0">
      <text>
        <r>
          <rPr>
            <sz val="8"/>
            <color indexed="81"/>
            <rFont val="Tahoma"/>
            <family val="2"/>
          </rPr>
          <t>Book tax rate / Downside: placeholder assumption. Replace with sourced support before senior-review-ready use.</t>
        </r>
      </text>
    </comment>
    <comment ref="E99" authorId="0">
      <text>
        <r>
          <rPr>
            <sz val="8"/>
            <color indexed="81"/>
            <rFont val="Tahoma"/>
            <family val="2"/>
          </rPr>
          <t>Book tax rate / Downside: placeholder assumption. Replace with sourced support before senior-review-ready use.</t>
        </r>
      </text>
    </comment>
    <comment ref="F99" authorId="0">
      <text>
        <r>
          <rPr>
            <sz val="8"/>
            <color indexed="81"/>
            <rFont val="Tahoma"/>
            <family val="2"/>
          </rPr>
          <t>Book tax rate / Downside: placeholder assumption. Replace with sourced support before senior-review-ready use.</t>
        </r>
      </text>
    </comment>
    <comment ref="G99" authorId="0">
      <text>
        <r>
          <rPr>
            <sz val="8"/>
            <color indexed="81"/>
            <rFont val="Tahoma"/>
            <family val="2"/>
          </rPr>
          <t>Book tax rate / Downside: placeholder assumption. Replace with sourced support before senior-review-ready use.</t>
        </r>
      </text>
    </comment>
    <comment ref="H99" authorId="0">
      <text>
        <r>
          <rPr>
            <sz val="8"/>
            <color indexed="81"/>
            <rFont val="Tahoma"/>
            <family val="2"/>
          </rPr>
          <t>Book tax rate / Downside: placeholder assumption. Replace with sourced support before senior-review-ready use.</t>
        </r>
      </text>
    </comment>
    <comment ref="D100" authorId="0">
      <text>
        <r>
          <rPr>
            <sz val="8"/>
            <color indexed="81"/>
            <rFont val="Tahoma"/>
            <family val="2"/>
          </rPr>
          <t>Book tax rate / Upside: placeholder assumption. Replace with sourced support before senior-review-ready use.</t>
        </r>
      </text>
    </comment>
    <comment ref="E100" authorId="0">
      <text>
        <r>
          <rPr>
            <sz val="8"/>
            <color indexed="81"/>
            <rFont val="Tahoma"/>
            <family val="2"/>
          </rPr>
          <t>Book tax rate / Upside: placeholder assumption. Replace with sourced support before senior-review-ready use.</t>
        </r>
      </text>
    </comment>
    <comment ref="F100" authorId="0">
      <text>
        <r>
          <rPr>
            <sz val="8"/>
            <color indexed="81"/>
            <rFont val="Tahoma"/>
            <family val="2"/>
          </rPr>
          <t>Book tax rate / Upside: placeholder assumption. Replace with sourced support before senior-review-ready use.</t>
        </r>
      </text>
    </comment>
    <comment ref="G100" authorId="0">
      <text>
        <r>
          <rPr>
            <sz val="8"/>
            <color indexed="81"/>
            <rFont val="Tahoma"/>
            <family val="2"/>
          </rPr>
          <t>Book tax rate / Upside: placeholder assumption. Replace with sourced support before senior-review-ready use.</t>
        </r>
      </text>
    </comment>
    <comment ref="H100" authorId="0">
      <text>
        <r>
          <rPr>
            <sz val="8"/>
            <color indexed="81"/>
            <rFont val="Tahoma"/>
            <family val="2"/>
          </rPr>
          <t>Book tax rate / Upside: placeholder assumption. Replace with sourced support before senior-review-ready use.</t>
        </r>
      </text>
    </comment>
    <comment ref="D104" authorId="0">
      <text>
        <r>
          <rPr>
            <sz val="8"/>
            <color indexed="81"/>
            <rFont val="Tahoma"/>
            <family val="2"/>
          </rPr>
          <t>Cash tax rate / Base: placeholder assumption. Replace with sourced support before senior-review-ready use.</t>
        </r>
      </text>
    </comment>
    <comment ref="E104" authorId="0">
      <text>
        <r>
          <rPr>
            <sz val="8"/>
            <color indexed="81"/>
            <rFont val="Tahoma"/>
            <family val="2"/>
          </rPr>
          <t>Cash tax rate / Base: placeholder assumption. Replace with sourced support before senior-review-ready use.</t>
        </r>
      </text>
    </comment>
    <comment ref="F104" authorId="0">
      <text>
        <r>
          <rPr>
            <sz val="8"/>
            <color indexed="81"/>
            <rFont val="Tahoma"/>
            <family val="2"/>
          </rPr>
          <t>Cash tax rate / Base: placeholder assumption. Replace with sourced support before senior-review-ready use.</t>
        </r>
      </text>
    </comment>
    <comment ref="G104" authorId="0">
      <text>
        <r>
          <rPr>
            <sz val="8"/>
            <color indexed="81"/>
            <rFont val="Tahoma"/>
            <family val="2"/>
          </rPr>
          <t>Cash tax rate / Base: placeholder assumption. Replace with sourced support before senior-review-ready use.</t>
        </r>
      </text>
    </comment>
    <comment ref="H104" authorId="0">
      <text>
        <r>
          <rPr>
            <sz val="8"/>
            <color indexed="81"/>
            <rFont val="Tahoma"/>
            <family val="2"/>
          </rPr>
          <t>Cash tax rate / Base: placeholder assumption. Replace with sourced support before senior-review-ready use.</t>
        </r>
      </text>
    </comment>
    <comment ref="D105" authorId="0">
      <text>
        <r>
          <rPr>
            <sz val="8"/>
            <color indexed="81"/>
            <rFont val="Tahoma"/>
            <family val="2"/>
          </rPr>
          <t>Cash tax rate / Downside: placeholder assumption. Replace with sourced support before senior-review-ready use.</t>
        </r>
      </text>
    </comment>
    <comment ref="E105" authorId="0">
      <text>
        <r>
          <rPr>
            <sz val="8"/>
            <color indexed="81"/>
            <rFont val="Tahoma"/>
            <family val="2"/>
          </rPr>
          <t>Cash tax rate / Downside: placeholder assumption. Replace with sourced support before senior-review-ready use.</t>
        </r>
      </text>
    </comment>
    <comment ref="F105" authorId="0">
      <text>
        <r>
          <rPr>
            <sz val="8"/>
            <color indexed="81"/>
            <rFont val="Tahoma"/>
            <family val="2"/>
          </rPr>
          <t>Cash tax rate / Downside: placeholder assumption. Replace with sourced support before senior-review-ready use.</t>
        </r>
      </text>
    </comment>
    <comment ref="G105" authorId="0">
      <text>
        <r>
          <rPr>
            <sz val="8"/>
            <color indexed="81"/>
            <rFont val="Tahoma"/>
            <family val="2"/>
          </rPr>
          <t>Cash tax rate / Downside: placeholder assumption. Replace with sourced support before senior-review-ready use.</t>
        </r>
      </text>
    </comment>
    <comment ref="H105" authorId="0">
      <text>
        <r>
          <rPr>
            <sz val="8"/>
            <color indexed="81"/>
            <rFont val="Tahoma"/>
            <family val="2"/>
          </rPr>
          <t>Cash tax rate / Downside: placeholder assumption. Replace with sourced support before senior-review-ready use.</t>
        </r>
      </text>
    </comment>
    <comment ref="D106" authorId="0">
      <text>
        <r>
          <rPr>
            <sz val="8"/>
            <color indexed="81"/>
            <rFont val="Tahoma"/>
            <family val="2"/>
          </rPr>
          <t>Cash tax rate / Upside: placeholder assumption. Replace with sourced support before senior-review-ready use.</t>
        </r>
      </text>
    </comment>
    <comment ref="E106" authorId="0">
      <text>
        <r>
          <rPr>
            <sz val="8"/>
            <color indexed="81"/>
            <rFont val="Tahoma"/>
            <family val="2"/>
          </rPr>
          <t>Cash tax rate / Upside: placeholder assumption. Replace with sourced support before senior-review-ready use.</t>
        </r>
      </text>
    </comment>
    <comment ref="F106" authorId="0">
      <text>
        <r>
          <rPr>
            <sz val="8"/>
            <color indexed="81"/>
            <rFont val="Tahoma"/>
            <family val="2"/>
          </rPr>
          <t>Cash tax rate / Upside: placeholder assumption. Replace with sourced support before senior-review-ready use.</t>
        </r>
      </text>
    </comment>
    <comment ref="G106" authorId="0">
      <text>
        <r>
          <rPr>
            <sz val="8"/>
            <color indexed="81"/>
            <rFont val="Tahoma"/>
            <family val="2"/>
          </rPr>
          <t>Cash tax rate / Upside: placeholder assumption. Replace with sourced support before senior-review-ready use.</t>
        </r>
      </text>
    </comment>
    <comment ref="H106" authorId="0">
      <text>
        <r>
          <rPr>
            <sz val="8"/>
            <color indexed="81"/>
            <rFont val="Tahoma"/>
            <family val="2"/>
          </rPr>
          <t>Cash tax rate / Upside: placeholder assumption. Replace with sourced support before senior-review-ready use.</t>
        </r>
      </text>
    </comment>
    <comment ref="D110" authorId="0">
      <text>
        <r>
          <rPr>
            <sz val="8"/>
            <color indexed="81"/>
            <rFont val="Tahoma"/>
            <family val="2"/>
          </rPr>
          <t>Cash interest rate / Base: placeholder assumption. Replace with sourced support before senior-review-ready use.</t>
        </r>
      </text>
    </comment>
    <comment ref="E110" authorId="0">
      <text>
        <r>
          <rPr>
            <sz val="8"/>
            <color indexed="81"/>
            <rFont val="Tahoma"/>
            <family val="2"/>
          </rPr>
          <t>Cash interest rate / Base: placeholder assumption. Replace with sourced support before senior-review-ready use.</t>
        </r>
      </text>
    </comment>
    <comment ref="F110" authorId="0">
      <text>
        <r>
          <rPr>
            <sz val="8"/>
            <color indexed="81"/>
            <rFont val="Tahoma"/>
            <family val="2"/>
          </rPr>
          <t>Cash interest rate / Base: placeholder assumption. Replace with sourced support before senior-review-ready use.</t>
        </r>
      </text>
    </comment>
    <comment ref="G110" authorId="0">
      <text>
        <r>
          <rPr>
            <sz val="8"/>
            <color indexed="81"/>
            <rFont val="Tahoma"/>
            <family val="2"/>
          </rPr>
          <t>Cash interest rate / Base: placeholder assumption. Replace with sourced support before senior-review-ready use.</t>
        </r>
      </text>
    </comment>
    <comment ref="H110" authorId="0">
      <text>
        <r>
          <rPr>
            <sz val="8"/>
            <color indexed="81"/>
            <rFont val="Tahoma"/>
            <family val="2"/>
          </rPr>
          <t>Cash interest rate / Base: placeholder assumption. Replace with sourced support before senior-review-ready use.</t>
        </r>
      </text>
    </comment>
    <comment ref="D111" authorId="0">
      <text>
        <r>
          <rPr>
            <sz val="8"/>
            <color indexed="81"/>
            <rFont val="Tahoma"/>
            <family val="2"/>
          </rPr>
          <t>Cash interest rate / Downside: placeholder assumption. Replace with sourced support before senior-review-ready use.</t>
        </r>
      </text>
    </comment>
    <comment ref="E111" authorId="0">
      <text>
        <r>
          <rPr>
            <sz val="8"/>
            <color indexed="81"/>
            <rFont val="Tahoma"/>
            <family val="2"/>
          </rPr>
          <t>Cash interest rate / Downside: placeholder assumption. Replace with sourced support before senior-review-ready use.</t>
        </r>
      </text>
    </comment>
    <comment ref="F111" authorId="0">
      <text>
        <r>
          <rPr>
            <sz val="8"/>
            <color indexed="81"/>
            <rFont val="Tahoma"/>
            <family val="2"/>
          </rPr>
          <t>Cash interest rate / Downside: placeholder assumption. Replace with sourced support before senior-review-ready use.</t>
        </r>
      </text>
    </comment>
    <comment ref="G111" authorId="0">
      <text>
        <r>
          <rPr>
            <sz val="8"/>
            <color indexed="81"/>
            <rFont val="Tahoma"/>
            <family val="2"/>
          </rPr>
          <t>Cash interest rate / Downside: placeholder assumption. Replace with sourced support before senior-review-ready use.</t>
        </r>
      </text>
    </comment>
    <comment ref="H111" authorId="0">
      <text>
        <r>
          <rPr>
            <sz val="8"/>
            <color indexed="81"/>
            <rFont val="Tahoma"/>
            <family val="2"/>
          </rPr>
          <t>Cash interest rate / Downside: placeholder assumption. Replace with sourced support before senior-review-ready use.</t>
        </r>
      </text>
    </comment>
    <comment ref="D112" authorId="0">
      <text>
        <r>
          <rPr>
            <sz val="8"/>
            <color indexed="81"/>
            <rFont val="Tahoma"/>
            <family val="2"/>
          </rPr>
          <t>Cash interest rate / Upside: placeholder assumption. Replace with sourced support before senior-review-ready use.</t>
        </r>
      </text>
    </comment>
    <comment ref="E112" authorId="0">
      <text>
        <r>
          <rPr>
            <sz val="8"/>
            <color indexed="81"/>
            <rFont val="Tahoma"/>
            <family val="2"/>
          </rPr>
          <t>Cash interest rate / Upside: placeholder assumption. Replace with sourced support before senior-review-ready use.</t>
        </r>
      </text>
    </comment>
    <comment ref="F112" authorId="0">
      <text>
        <r>
          <rPr>
            <sz val="8"/>
            <color indexed="81"/>
            <rFont val="Tahoma"/>
            <family val="2"/>
          </rPr>
          <t>Cash interest rate / Upside: placeholder assumption. Replace with sourced support before senior-review-ready use.</t>
        </r>
      </text>
    </comment>
    <comment ref="G112" authorId="0">
      <text>
        <r>
          <rPr>
            <sz val="8"/>
            <color indexed="81"/>
            <rFont val="Tahoma"/>
            <family val="2"/>
          </rPr>
          <t>Cash interest rate / Upside: placeholder assumption. Replace with sourced support before senior-review-ready use.</t>
        </r>
      </text>
    </comment>
    <comment ref="H112" authorId="0">
      <text>
        <r>
          <rPr>
            <sz val="8"/>
            <color indexed="81"/>
            <rFont val="Tahoma"/>
            <family val="2"/>
          </rPr>
          <t>Cash interest rate / Upside: placeholder assumption. Replace with sourced support before senior-review-ready use.</t>
        </r>
      </text>
    </comment>
    <comment ref="D116" authorId="0">
      <text>
        <r>
          <rPr>
            <sz val="8"/>
            <color indexed="81"/>
            <rFont val="Tahoma"/>
            <family val="2"/>
          </rPr>
          <t>Mandatory debt repayment % beginning debt / Base: placeholder assumption. Replace with sourced support before senior-review-ready use.</t>
        </r>
      </text>
    </comment>
    <comment ref="E116" authorId="0">
      <text>
        <r>
          <rPr>
            <sz val="8"/>
            <color indexed="81"/>
            <rFont val="Tahoma"/>
            <family val="2"/>
          </rPr>
          <t>Mandatory debt repayment % beginning debt / Base: placeholder assumption. Replace with sourced support before senior-review-ready use.</t>
        </r>
      </text>
    </comment>
    <comment ref="F116" authorId="0">
      <text>
        <r>
          <rPr>
            <sz val="8"/>
            <color indexed="81"/>
            <rFont val="Tahoma"/>
            <family val="2"/>
          </rPr>
          <t>Mandatory debt repayment % beginning debt / Base: placeholder assumption. Replace with sourced support before senior-review-ready use.</t>
        </r>
      </text>
    </comment>
    <comment ref="G116" authorId="0">
      <text>
        <r>
          <rPr>
            <sz val="8"/>
            <color indexed="81"/>
            <rFont val="Tahoma"/>
            <family val="2"/>
          </rPr>
          <t>Mandatory debt repayment % beginning debt / Base: placeholder assumption. Replace with sourced support before senior-review-ready use.</t>
        </r>
      </text>
    </comment>
    <comment ref="H116" authorId="0">
      <text>
        <r>
          <rPr>
            <sz val="8"/>
            <color indexed="81"/>
            <rFont val="Tahoma"/>
            <family val="2"/>
          </rPr>
          <t>Mandatory debt repayment % beginning debt / Base: placeholder assumption. Replace with sourced support before senior-review-ready use.</t>
        </r>
      </text>
    </comment>
    <comment ref="D117" authorId="0">
      <text>
        <r>
          <rPr>
            <sz val="8"/>
            <color indexed="81"/>
            <rFont val="Tahoma"/>
            <family val="2"/>
          </rPr>
          <t>Mandatory debt repayment % beginning debt / Downside: placeholder assumption. Replace with sourced support before senior-review-ready use.</t>
        </r>
      </text>
    </comment>
    <comment ref="E117" authorId="0">
      <text>
        <r>
          <rPr>
            <sz val="8"/>
            <color indexed="81"/>
            <rFont val="Tahoma"/>
            <family val="2"/>
          </rPr>
          <t>Mandatory debt repayment % beginning debt / Downside: placeholder assumption. Replace with sourced support before senior-review-ready use.</t>
        </r>
      </text>
    </comment>
    <comment ref="F117" authorId="0">
      <text>
        <r>
          <rPr>
            <sz val="8"/>
            <color indexed="81"/>
            <rFont val="Tahoma"/>
            <family val="2"/>
          </rPr>
          <t>Mandatory debt repayment % beginning debt / Downside: placeholder assumption. Replace with sourced support before senior-review-ready use.</t>
        </r>
      </text>
    </comment>
    <comment ref="G117" authorId="0">
      <text>
        <r>
          <rPr>
            <sz val="8"/>
            <color indexed="81"/>
            <rFont val="Tahoma"/>
            <family val="2"/>
          </rPr>
          <t>Mandatory debt repayment % beginning debt / Downside: placeholder assumption. Replace with sourced support before senior-review-ready use.</t>
        </r>
      </text>
    </comment>
    <comment ref="H117" authorId="0">
      <text>
        <r>
          <rPr>
            <sz val="8"/>
            <color indexed="81"/>
            <rFont val="Tahoma"/>
            <family val="2"/>
          </rPr>
          <t>Mandatory debt repayment % beginning debt / Downside: placeholder assumption. Replace with sourced support before senior-review-ready use.</t>
        </r>
      </text>
    </comment>
    <comment ref="D118" authorId="0">
      <text>
        <r>
          <rPr>
            <sz val="8"/>
            <color indexed="81"/>
            <rFont val="Tahoma"/>
            <family val="2"/>
          </rPr>
          <t>Mandatory debt repayment % beginning debt / Upside: placeholder assumption. Replace with sourced support before senior-review-ready use.</t>
        </r>
      </text>
    </comment>
    <comment ref="E118" authorId="0">
      <text>
        <r>
          <rPr>
            <sz val="8"/>
            <color indexed="81"/>
            <rFont val="Tahoma"/>
            <family val="2"/>
          </rPr>
          <t>Mandatory debt repayment % beginning debt / Upside: placeholder assumption. Replace with sourced support before senior-review-ready use.</t>
        </r>
      </text>
    </comment>
    <comment ref="F118" authorId="0">
      <text>
        <r>
          <rPr>
            <sz val="8"/>
            <color indexed="81"/>
            <rFont val="Tahoma"/>
            <family val="2"/>
          </rPr>
          <t>Mandatory debt repayment % beginning debt / Upside: placeholder assumption. Replace with sourced support before senior-review-ready use.</t>
        </r>
      </text>
    </comment>
    <comment ref="G118" authorId="0">
      <text>
        <r>
          <rPr>
            <sz val="8"/>
            <color indexed="81"/>
            <rFont val="Tahoma"/>
            <family val="2"/>
          </rPr>
          <t>Mandatory debt repayment % beginning debt / Upside: placeholder assumption. Replace with sourced support before senior-review-ready use.</t>
        </r>
      </text>
    </comment>
    <comment ref="H118" authorId="0">
      <text>
        <r>
          <rPr>
            <sz val="8"/>
            <color indexed="81"/>
            <rFont val="Tahoma"/>
            <family val="2"/>
          </rPr>
          <t>Mandatory debt repayment % beginning debt / Upside: placeholder assumption. Replace with sourced support before senior-review-ready use.</t>
        </r>
      </text>
    </comment>
    <comment ref="D122" authorId="0">
      <text>
        <r>
          <rPr>
            <sz val="8"/>
            <color indexed="81"/>
            <rFont val="Tahoma"/>
            <family val="2"/>
          </rPr>
          <t>Cash sweep % excess cash / Base: placeholder assumption. Replace with sourced support before senior-review-ready use.</t>
        </r>
      </text>
    </comment>
    <comment ref="E122" authorId="0">
      <text>
        <r>
          <rPr>
            <sz val="8"/>
            <color indexed="81"/>
            <rFont val="Tahoma"/>
            <family val="2"/>
          </rPr>
          <t>Cash sweep % excess cash / Base: placeholder assumption. Replace with sourced support before senior-review-ready use.</t>
        </r>
      </text>
    </comment>
    <comment ref="F122" authorId="0">
      <text>
        <r>
          <rPr>
            <sz val="8"/>
            <color indexed="81"/>
            <rFont val="Tahoma"/>
            <family val="2"/>
          </rPr>
          <t>Cash sweep % excess cash / Base: placeholder assumption. Replace with sourced support before senior-review-ready use.</t>
        </r>
      </text>
    </comment>
    <comment ref="G122" authorId="0">
      <text>
        <r>
          <rPr>
            <sz val="8"/>
            <color indexed="81"/>
            <rFont val="Tahoma"/>
            <family val="2"/>
          </rPr>
          <t>Cash sweep % excess cash / Base: placeholder assumption. Replace with sourced support before senior-review-ready use.</t>
        </r>
      </text>
    </comment>
    <comment ref="H122" authorId="0">
      <text>
        <r>
          <rPr>
            <sz val="8"/>
            <color indexed="81"/>
            <rFont val="Tahoma"/>
            <family val="2"/>
          </rPr>
          <t>Cash sweep % excess cash / Base: placeholder assumption. Replace with sourced support before senior-review-ready use.</t>
        </r>
      </text>
    </comment>
    <comment ref="D123" authorId="0">
      <text>
        <r>
          <rPr>
            <sz val="8"/>
            <color indexed="81"/>
            <rFont val="Tahoma"/>
            <family val="2"/>
          </rPr>
          <t>Cash sweep % excess cash / Downside: placeholder assumption. Replace with sourced support before senior-review-ready use.</t>
        </r>
      </text>
    </comment>
    <comment ref="E123" authorId="0">
      <text>
        <r>
          <rPr>
            <sz val="8"/>
            <color indexed="81"/>
            <rFont val="Tahoma"/>
            <family val="2"/>
          </rPr>
          <t>Cash sweep % excess cash / Downside: placeholder assumption. Replace with sourced support before senior-review-ready use.</t>
        </r>
      </text>
    </comment>
    <comment ref="F123" authorId="0">
      <text>
        <r>
          <rPr>
            <sz val="8"/>
            <color indexed="81"/>
            <rFont val="Tahoma"/>
            <family val="2"/>
          </rPr>
          <t>Cash sweep % excess cash / Downside: placeholder assumption. Replace with sourced support before senior-review-ready use.</t>
        </r>
      </text>
    </comment>
    <comment ref="G123" authorId="0">
      <text>
        <r>
          <rPr>
            <sz val="8"/>
            <color indexed="81"/>
            <rFont val="Tahoma"/>
            <family val="2"/>
          </rPr>
          <t>Cash sweep % excess cash / Downside: placeholder assumption. Replace with sourced support before senior-review-ready use.</t>
        </r>
      </text>
    </comment>
    <comment ref="H123" authorId="0">
      <text>
        <r>
          <rPr>
            <sz val="8"/>
            <color indexed="81"/>
            <rFont val="Tahoma"/>
            <family val="2"/>
          </rPr>
          <t>Cash sweep % excess cash / Downside: placeholder assumption. Replace with sourced support before senior-review-ready use.</t>
        </r>
      </text>
    </comment>
    <comment ref="D124" authorId="0">
      <text>
        <r>
          <rPr>
            <sz val="8"/>
            <color indexed="81"/>
            <rFont val="Tahoma"/>
            <family val="2"/>
          </rPr>
          <t>Cash sweep % excess cash / Upside: placeholder assumption. Replace with sourced support before senior-review-ready use.</t>
        </r>
      </text>
    </comment>
    <comment ref="E124" authorId="0">
      <text>
        <r>
          <rPr>
            <sz val="8"/>
            <color indexed="81"/>
            <rFont val="Tahoma"/>
            <family val="2"/>
          </rPr>
          <t>Cash sweep % excess cash / Upside: placeholder assumption. Replace with sourced support before senior-review-ready use.</t>
        </r>
      </text>
    </comment>
    <comment ref="F124" authorId="0">
      <text>
        <r>
          <rPr>
            <sz val="8"/>
            <color indexed="81"/>
            <rFont val="Tahoma"/>
            <family val="2"/>
          </rPr>
          <t>Cash sweep % excess cash / Upside: placeholder assumption. Replace with sourced support before senior-review-ready use.</t>
        </r>
      </text>
    </comment>
    <comment ref="G124" authorId="0">
      <text>
        <r>
          <rPr>
            <sz val="8"/>
            <color indexed="81"/>
            <rFont val="Tahoma"/>
            <family val="2"/>
          </rPr>
          <t>Cash sweep % excess cash / Upside: placeholder assumption. Replace with sourced support before senior-review-ready use.</t>
        </r>
      </text>
    </comment>
    <comment ref="H124" authorId="0">
      <text>
        <r>
          <rPr>
            <sz val="8"/>
            <color indexed="81"/>
            <rFont val="Tahoma"/>
            <family val="2"/>
          </rPr>
          <t>Cash sweep % excess cash / Upside: placeholder assumption. Replace with sourced support before senior-review-ready use.</t>
        </r>
      </text>
    </comment>
    <comment ref="D128" authorId="0">
      <text>
        <r>
          <rPr>
            <sz val="8"/>
            <color indexed="81"/>
            <rFont val="Tahoma"/>
            <family val="2"/>
          </rPr>
          <t>Minimum cash / Base: placeholder assumption. Replace with sourced support before senior-review-ready use.</t>
        </r>
      </text>
    </comment>
    <comment ref="E128" authorId="0">
      <text>
        <r>
          <rPr>
            <sz val="8"/>
            <color indexed="81"/>
            <rFont val="Tahoma"/>
            <family val="2"/>
          </rPr>
          <t>Minimum cash / Base: placeholder assumption. Replace with sourced support before senior-review-ready use.</t>
        </r>
      </text>
    </comment>
    <comment ref="F128" authorId="0">
      <text>
        <r>
          <rPr>
            <sz val="8"/>
            <color indexed="81"/>
            <rFont val="Tahoma"/>
            <family val="2"/>
          </rPr>
          <t>Minimum cash / Base: placeholder assumption. Replace with sourced support before senior-review-ready use.</t>
        </r>
      </text>
    </comment>
    <comment ref="G128" authorId="0">
      <text>
        <r>
          <rPr>
            <sz val="8"/>
            <color indexed="81"/>
            <rFont val="Tahoma"/>
            <family val="2"/>
          </rPr>
          <t>Minimum cash / Base: placeholder assumption. Replace with sourced support before senior-review-ready use.</t>
        </r>
      </text>
    </comment>
    <comment ref="H128" authorId="0">
      <text>
        <r>
          <rPr>
            <sz val="8"/>
            <color indexed="81"/>
            <rFont val="Tahoma"/>
            <family val="2"/>
          </rPr>
          <t>Minimum cash / Base: placeholder assumption. Replace with sourced support before senior-review-ready use.</t>
        </r>
      </text>
    </comment>
    <comment ref="D129" authorId="0">
      <text>
        <r>
          <rPr>
            <sz val="8"/>
            <color indexed="81"/>
            <rFont val="Tahoma"/>
            <family val="2"/>
          </rPr>
          <t>Minimum cash / Downside: placeholder assumption. Replace with sourced support before senior-review-ready use.</t>
        </r>
      </text>
    </comment>
    <comment ref="E129" authorId="0">
      <text>
        <r>
          <rPr>
            <sz val="8"/>
            <color indexed="81"/>
            <rFont val="Tahoma"/>
            <family val="2"/>
          </rPr>
          <t>Minimum cash / Downside: placeholder assumption. Replace with sourced support before senior-review-ready use.</t>
        </r>
      </text>
    </comment>
    <comment ref="F129" authorId="0">
      <text>
        <r>
          <rPr>
            <sz val="8"/>
            <color indexed="81"/>
            <rFont val="Tahoma"/>
            <family val="2"/>
          </rPr>
          <t>Minimum cash / Downside: placeholder assumption. Replace with sourced support before senior-review-ready use.</t>
        </r>
      </text>
    </comment>
    <comment ref="G129" authorId="0">
      <text>
        <r>
          <rPr>
            <sz val="8"/>
            <color indexed="81"/>
            <rFont val="Tahoma"/>
            <family val="2"/>
          </rPr>
          <t>Minimum cash / Downside: placeholder assumption. Replace with sourced support before senior-review-ready use.</t>
        </r>
      </text>
    </comment>
    <comment ref="H129" authorId="0">
      <text>
        <r>
          <rPr>
            <sz val="8"/>
            <color indexed="81"/>
            <rFont val="Tahoma"/>
            <family val="2"/>
          </rPr>
          <t>Minimum cash / Downside: placeholder assumption. Replace with sourced support before senior-review-ready use.</t>
        </r>
      </text>
    </comment>
    <comment ref="D130" authorId="0">
      <text>
        <r>
          <rPr>
            <sz val="8"/>
            <color indexed="81"/>
            <rFont val="Tahoma"/>
            <family val="2"/>
          </rPr>
          <t>Minimum cash / Upside: placeholder assumption. Replace with sourced support before senior-review-ready use.</t>
        </r>
      </text>
    </comment>
    <comment ref="E130" authorId="0">
      <text>
        <r>
          <rPr>
            <sz val="8"/>
            <color indexed="81"/>
            <rFont val="Tahoma"/>
            <family val="2"/>
          </rPr>
          <t>Minimum cash / Upside: placeholder assumption. Replace with sourced support before senior-review-ready use.</t>
        </r>
      </text>
    </comment>
    <comment ref="F130" authorId="0">
      <text>
        <r>
          <rPr>
            <sz val="8"/>
            <color indexed="81"/>
            <rFont val="Tahoma"/>
            <family val="2"/>
          </rPr>
          <t>Minimum cash / Upside: placeholder assumption. Replace with sourced support before senior-review-ready use.</t>
        </r>
      </text>
    </comment>
    <comment ref="G130" authorId="0">
      <text>
        <r>
          <rPr>
            <sz val="8"/>
            <color indexed="81"/>
            <rFont val="Tahoma"/>
            <family val="2"/>
          </rPr>
          <t>Minimum cash / Upside: placeholder assumption. Replace with sourced support before senior-review-ready use.</t>
        </r>
      </text>
    </comment>
    <comment ref="H130" authorId="0">
      <text>
        <r>
          <rPr>
            <sz val="8"/>
            <color indexed="81"/>
            <rFont val="Tahoma"/>
            <family val="2"/>
          </rPr>
          <t>Minimum cash / Upside: placeholder assumption. Replace with sourced support before senior-review-ready use.</t>
        </r>
      </text>
    </comment>
    <comment ref="D134" authorId="0">
      <text>
        <r>
          <rPr>
            <sz val="8"/>
            <color indexed="81"/>
            <rFont val="Tahoma"/>
            <family val="2"/>
          </rPr>
          <t>Diluted shares / Base: placeholder assumption. Replace with sourced support before senior-review-ready use.</t>
        </r>
      </text>
    </comment>
    <comment ref="E134" authorId="0">
      <text>
        <r>
          <rPr>
            <sz val="8"/>
            <color indexed="81"/>
            <rFont val="Tahoma"/>
            <family val="2"/>
          </rPr>
          <t>Diluted shares / Base: placeholder assumption. Replace with sourced support before senior-review-ready use.</t>
        </r>
      </text>
    </comment>
    <comment ref="F134" authorId="0">
      <text>
        <r>
          <rPr>
            <sz val="8"/>
            <color indexed="81"/>
            <rFont val="Tahoma"/>
            <family val="2"/>
          </rPr>
          <t>Diluted shares / Base: placeholder assumption. Replace with sourced support before senior-review-ready use.</t>
        </r>
      </text>
    </comment>
    <comment ref="G134" authorId="0">
      <text>
        <r>
          <rPr>
            <sz val="8"/>
            <color indexed="81"/>
            <rFont val="Tahoma"/>
            <family val="2"/>
          </rPr>
          <t>Diluted shares / Base: placeholder assumption. Replace with sourced support before senior-review-ready use.</t>
        </r>
      </text>
    </comment>
    <comment ref="H134" authorId="0">
      <text>
        <r>
          <rPr>
            <sz val="8"/>
            <color indexed="81"/>
            <rFont val="Tahoma"/>
            <family val="2"/>
          </rPr>
          <t>Diluted shares / Base: placeholder assumption. Replace with sourced support before senior-review-ready use.</t>
        </r>
      </text>
    </comment>
    <comment ref="D135" authorId="0">
      <text>
        <r>
          <rPr>
            <sz val="8"/>
            <color indexed="81"/>
            <rFont val="Tahoma"/>
            <family val="2"/>
          </rPr>
          <t>Diluted shares / Downside: placeholder assumption. Replace with sourced support before senior-review-ready use.</t>
        </r>
      </text>
    </comment>
    <comment ref="E135" authorId="0">
      <text>
        <r>
          <rPr>
            <sz val="8"/>
            <color indexed="81"/>
            <rFont val="Tahoma"/>
            <family val="2"/>
          </rPr>
          <t>Diluted shares / Downside: placeholder assumption. Replace with sourced support before senior-review-ready use.</t>
        </r>
      </text>
    </comment>
    <comment ref="F135" authorId="0">
      <text>
        <r>
          <rPr>
            <sz val="8"/>
            <color indexed="81"/>
            <rFont val="Tahoma"/>
            <family val="2"/>
          </rPr>
          <t>Diluted shares / Downside: placeholder assumption. Replace with sourced support before senior-review-ready use.</t>
        </r>
      </text>
    </comment>
    <comment ref="G135" authorId="0">
      <text>
        <r>
          <rPr>
            <sz val="8"/>
            <color indexed="81"/>
            <rFont val="Tahoma"/>
            <family val="2"/>
          </rPr>
          <t>Diluted shares / Downside: placeholder assumption. Replace with sourced support before senior-review-ready use.</t>
        </r>
      </text>
    </comment>
    <comment ref="H135" authorId="0">
      <text>
        <r>
          <rPr>
            <sz val="8"/>
            <color indexed="81"/>
            <rFont val="Tahoma"/>
            <family val="2"/>
          </rPr>
          <t>Diluted shares / Downside: placeholder assumption. Replace with sourced support before senior-review-ready use.</t>
        </r>
      </text>
    </comment>
    <comment ref="D136" authorId="0">
      <text>
        <r>
          <rPr>
            <sz val="8"/>
            <color indexed="81"/>
            <rFont val="Tahoma"/>
            <family val="2"/>
          </rPr>
          <t>Diluted shares / Upside: placeholder assumption. Replace with sourced support before senior-review-ready use.</t>
        </r>
      </text>
    </comment>
    <comment ref="E136" authorId="0">
      <text>
        <r>
          <rPr>
            <sz val="8"/>
            <color indexed="81"/>
            <rFont val="Tahoma"/>
            <family val="2"/>
          </rPr>
          <t>Diluted shares / Upside: placeholder assumption. Replace with sourced support before senior-review-ready use.</t>
        </r>
      </text>
    </comment>
    <comment ref="F136" authorId="0">
      <text>
        <r>
          <rPr>
            <sz val="8"/>
            <color indexed="81"/>
            <rFont val="Tahoma"/>
            <family val="2"/>
          </rPr>
          <t>Diluted shares / Upside: placeholder assumption. Replace with sourced support before senior-review-ready use.</t>
        </r>
      </text>
    </comment>
    <comment ref="G136" authorId="0">
      <text>
        <r>
          <rPr>
            <sz val="8"/>
            <color indexed="81"/>
            <rFont val="Tahoma"/>
            <family val="2"/>
          </rPr>
          <t>Diluted shares / Upside: placeholder assumption. Replace with sourced support before senior-review-ready use.</t>
        </r>
      </text>
    </comment>
    <comment ref="H136" authorId="0">
      <text>
        <r>
          <rPr>
            <sz val="8"/>
            <color indexed="81"/>
            <rFont val="Tahoma"/>
            <family val="2"/>
          </rPr>
          <t>Diluted shares / Upside: placeholder assumption. Replace with sourced support before senior-review-ready use.</t>
        </r>
      </text>
    </comment>
    <comment ref="D140" authorId="0">
      <text>
        <r>
          <rPr>
            <sz val="8"/>
            <color indexed="81"/>
            <rFont val="Tahoma"/>
            <family val="2"/>
          </rPr>
          <t>Core Subscription mix placeholder. Replace with segment revenue build / management budget source.</t>
        </r>
      </text>
    </comment>
    <comment ref="E140" authorId="0">
      <text>
        <r>
          <rPr>
            <sz val="8"/>
            <color indexed="81"/>
            <rFont val="Tahoma"/>
            <family val="2"/>
          </rPr>
          <t>Core Subscription mix placeholder. Replace with segment revenue build / management budget source.</t>
        </r>
      </text>
    </comment>
    <comment ref="F140" authorId="0">
      <text>
        <r>
          <rPr>
            <sz val="8"/>
            <color indexed="81"/>
            <rFont val="Tahoma"/>
            <family val="2"/>
          </rPr>
          <t>Core Subscription mix placeholder. Replace with segment revenue build / management budget source.</t>
        </r>
      </text>
    </comment>
    <comment ref="G140" authorId="0">
      <text>
        <r>
          <rPr>
            <sz val="8"/>
            <color indexed="81"/>
            <rFont val="Tahoma"/>
            <family val="2"/>
          </rPr>
          <t>Core Subscription mix placeholder. Replace with segment revenue build / management budget source.</t>
        </r>
      </text>
    </comment>
    <comment ref="H140" authorId="0">
      <text>
        <r>
          <rPr>
            <sz val="8"/>
            <color indexed="81"/>
            <rFont val="Tahoma"/>
            <family val="2"/>
          </rPr>
          <t>Core Subscription mix placeholder. Replace with segment revenue build / management budget source.</t>
        </r>
      </text>
    </comment>
    <comment ref="D141" authorId="0">
      <text>
        <r>
          <rPr>
            <sz val="8"/>
            <color indexed="81"/>
            <rFont val="Tahoma"/>
            <family val="2"/>
          </rPr>
          <t>Services mix placeholder. Replace with segment revenue build / management budget source.</t>
        </r>
      </text>
    </comment>
    <comment ref="E141" authorId="0">
      <text>
        <r>
          <rPr>
            <sz val="8"/>
            <color indexed="81"/>
            <rFont val="Tahoma"/>
            <family val="2"/>
          </rPr>
          <t>Services mix placeholder. Replace with segment revenue build / management budget source.</t>
        </r>
      </text>
    </comment>
    <comment ref="F141" authorId="0">
      <text>
        <r>
          <rPr>
            <sz val="8"/>
            <color indexed="81"/>
            <rFont val="Tahoma"/>
            <family val="2"/>
          </rPr>
          <t>Services mix placeholder. Replace with segment revenue build / management budget source.</t>
        </r>
      </text>
    </comment>
    <comment ref="G141" authorId="0">
      <text>
        <r>
          <rPr>
            <sz val="8"/>
            <color indexed="81"/>
            <rFont val="Tahoma"/>
            <family val="2"/>
          </rPr>
          <t>Services mix placeholder. Replace with segment revenue build / management budget source.</t>
        </r>
      </text>
    </comment>
    <comment ref="H141" authorId="0">
      <text>
        <r>
          <rPr>
            <sz val="8"/>
            <color indexed="81"/>
            <rFont val="Tahoma"/>
            <family val="2"/>
          </rPr>
          <t>Services mix placeholder. Replace with segment revenue build / management budget source.</t>
        </r>
      </text>
    </comment>
    <comment ref="D142" authorId="0">
      <text>
        <r>
          <rPr>
            <sz val="8"/>
            <color indexed="81"/>
            <rFont val="Tahoma"/>
            <family val="2"/>
          </rPr>
          <t>Other mix placeholder. Replace with segment revenue build / management budget source.</t>
        </r>
      </text>
    </comment>
    <comment ref="E142" authorId="0">
      <text>
        <r>
          <rPr>
            <sz val="8"/>
            <color indexed="81"/>
            <rFont val="Tahoma"/>
            <family val="2"/>
          </rPr>
          <t>Other mix placeholder. Replace with segment revenue build / management budget source.</t>
        </r>
      </text>
    </comment>
    <comment ref="F142" authorId="0">
      <text>
        <r>
          <rPr>
            <sz val="8"/>
            <color indexed="81"/>
            <rFont val="Tahoma"/>
            <family val="2"/>
          </rPr>
          <t>Other mix placeholder. Replace with segment revenue build / management budget source.</t>
        </r>
      </text>
    </comment>
    <comment ref="G142" authorId="0">
      <text>
        <r>
          <rPr>
            <sz val="8"/>
            <color indexed="81"/>
            <rFont val="Tahoma"/>
            <family val="2"/>
          </rPr>
          <t>Other mix placeholder. Replace with segment revenue build / management budget source.</t>
        </r>
      </text>
    </comment>
    <comment ref="H142" authorId="0">
      <text>
        <r>
          <rPr>
            <sz val="8"/>
            <color indexed="81"/>
            <rFont val="Tahoma"/>
            <family val="2"/>
          </rPr>
          <t>Other mix placeholder. Replace with segment revenue build / management budget source.</t>
        </r>
      </text>
    </comment>
  </commentList>
</comments>
</file>

<file path=xl/comments2.xml><?xml version="1.0" encoding="utf-8"?>
<comments xmlns="http://schemas.openxmlformats.org/spreadsheetml/2006/main">
  <authors>
    <author/>
  </authors>
  <commentList>
    <comment ref="B5" authorId="0">
      <text>
        <r>
          <rPr>
            <sz val="8"/>
            <color indexed="81"/>
            <rFont val="Tahoma"/>
            <family val="2"/>
          </rPr>
          <t>Historical placeholder input. Replace with audited/source-reported actuals and cite in Source Notes.</t>
        </r>
      </text>
    </comment>
    <comment ref="C5" authorId="0">
      <text>
        <r>
          <rPr>
            <sz val="8"/>
            <color indexed="81"/>
            <rFont val="Tahoma"/>
            <family val="2"/>
          </rPr>
          <t>Historical placeholder input. Replace with audited/source-reported actuals and cite in Source Notes.</t>
        </r>
      </text>
    </comment>
    <comment ref="D5" authorId="0">
      <text>
        <r>
          <rPr>
            <sz val="8"/>
            <color indexed="81"/>
            <rFont val="Tahoma"/>
            <family val="2"/>
          </rPr>
          <t>Historical placeholder input. Replace with audited/source-reported actuals and cite in Source Notes.</t>
        </r>
      </text>
    </comment>
    <comment ref="B8" authorId="0">
      <text>
        <r>
          <rPr>
            <sz val="8"/>
            <color indexed="81"/>
            <rFont val="Tahoma"/>
            <family val="2"/>
          </rPr>
          <t>Historical placeholder input. Replace with audited/source-reported actuals and cite in Source Notes.</t>
        </r>
      </text>
    </comment>
    <comment ref="C8" authorId="0">
      <text>
        <r>
          <rPr>
            <sz val="8"/>
            <color indexed="81"/>
            <rFont val="Tahoma"/>
            <family val="2"/>
          </rPr>
          <t>Historical placeholder input. Replace with audited/source-reported actuals and cite in Source Notes.</t>
        </r>
      </text>
    </comment>
    <comment ref="D8" authorId="0">
      <text>
        <r>
          <rPr>
            <sz val="8"/>
            <color indexed="81"/>
            <rFont val="Tahoma"/>
            <family val="2"/>
          </rPr>
          <t>Historical placeholder input. Replace with audited/source-reported actuals and cite in Source Notes.</t>
        </r>
      </text>
    </comment>
    <comment ref="B11" authorId="0">
      <text>
        <r>
          <rPr>
            <sz val="8"/>
            <color indexed="81"/>
            <rFont val="Tahoma"/>
            <family val="2"/>
          </rPr>
          <t>Historical placeholder input. Replace with audited/source-reported actuals and cite in Source Notes.</t>
        </r>
      </text>
    </comment>
    <comment ref="C11" authorId="0">
      <text>
        <r>
          <rPr>
            <sz val="8"/>
            <color indexed="81"/>
            <rFont val="Tahoma"/>
            <family val="2"/>
          </rPr>
          <t>Historical placeholder input. Replace with audited/source-reported actuals and cite in Source Notes.</t>
        </r>
      </text>
    </comment>
    <comment ref="D11" authorId="0">
      <text>
        <r>
          <rPr>
            <sz val="8"/>
            <color indexed="81"/>
            <rFont val="Tahoma"/>
            <family val="2"/>
          </rPr>
          <t>Historical placeholder input. Replace with audited/source-reported actuals and cite in Source Notes.</t>
        </r>
      </text>
    </comment>
    <comment ref="B12" authorId="0">
      <text>
        <r>
          <rPr>
            <sz val="8"/>
            <color indexed="81"/>
            <rFont val="Tahoma"/>
            <family val="2"/>
          </rPr>
          <t>Historical placeholder input. Replace with audited/source-reported actuals and cite in Source Notes.</t>
        </r>
      </text>
    </comment>
    <comment ref="C12" authorId="0">
      <text>
        <r>
          <rPr>
            <sz val="8"/>
            <color indexed="81"/>
            <rFont val="Tahoma"/>
            <family val="2"/>
          </rPr>
          <t>Historical placeholder input. Replace with audited/source-reported actuals and cite in Source Notes.</t>
        </r>
      </text>
    </comment>
    <comment ref="D12" authorId="0">
      <text>
        <r>
          <rPr>
            <sz val="8"/>
            <color indexed="81"/>
            <rFont val="Tahoma"/>
            <family val="2"/>
          </rPr>
          <t>Historical placeholder input. Replace with audited/source-reported actuals and cite in Source Notes.</t>
        </r>
      </text>
    </comment>
    <comment ref="B13" authorId="0">
      <text>
        <r>
          <rPr>
            <sz val="8"/>
            <color indexed="81"/>
            <rFont val="Tahoma"/>
            <family val="2"/>
          </rPr>
          <t>Historical placeholder input. Replace with audited/source-reported actuals and cite in Source Notes.</t>
        </r>
      </text>
    </comment>
    <comment ref="C13" authorId="0">
      <text>
        <r>
          <rPr>
            <sz val="8"/>
            <color indexed="81"/>
            <rFont val="Tahoma"/>
            <family val="2"/>
          </rPr>
          <t>Historical placeholder input. Replace with audited/source-reported actuals and cite in Source Notes.</t>
        </r>
      </text>
    </comment>
    <comment ref="D13" authorId="0">
      <text>
        <r>
          <rPr>
            <sz val="8"/>
            <color indexed="81"/>
            <rFont val="Tahoma"/>
            <family val="2"/>
          </rPr>
          <t>Historical placeholder input. Replace with audited/source-reported actuals and cite in Source Notes.</t>
        </r>
      </text>
    </comment>
    <comment ref="B14" authorId="0">
      <text>
        <r>
          <rPr>
            <sz val="8"/>
            <color indexed="81"/>
            <rFont val="Tahoma"/>
            <family val="2"/>
          </rPr>
          <t>Historical placeholder input. Replace with audited/source-reported actuals and cite in Source Notes.</t>
        </r>
      </text>
    </comment>
    <comment ref="C14" authorId="0">
      <text>
        <r>
          <rPr>
            <sz val="8"/>
            <color indexed="81"/>
            <rFont val="Tahoma"/>
            <family val="2"/>
          </rPr>
          <t>Historical placeholder input. Replace with audited/source-reported actuals and cite in Source Notes.</t>
        </r>
      </text>
    </comment>
    <comment ref="D14" authorId="0">
      <text>
        <r>
          <rPr>
            <sz val="8"/>
            <color indexed="81"/>
            <rFont val="Tahoma"/>
            <family val="2"/>
          </rPr>
          <t>Historical placeholder input. Replace with audited/source-reported actuals and cite in Source Notes.</t>
        </r>
      </text>
    </comment>
    <comment ref="B19" authorId="0">
      <text>
        <r>
          <rPr>
            <sz val="8"/>
            <color indexed="81"/>
            <rFont val="Tahoma"/>
            <family val="2"/>
          </rPr>
          <t>Historical placeholder input. Replace with audited/source-reported actuals and cite in Source Notes.</t>
        </r>
      </text>
    </comment>
    <comment ref="C19" authorId="0">
      <text>
        <r>
          <rPr>
            <sz val="8"/>
            <color indexed="81"/>
            <rFont val="Tahoma"/>
            <family val="2"/>
          </rPr>
          <t>Historical placeholder input. Replace with audited/source-reported actuals and cite in Source Notes.</t>
        </r>
      </text>
    </comment>
    <comment ref="D19" authorId="0">
      <text>
        <r>
          <rPr>
            <sz val="8"/>
            <color indexed="81"/>
            <rFont val="Tahoma"/>
            <family val="2"/>
          </rPr>
          <t>Historical placeholder input. Replace with audited/source-reported actuals and cite in Source Notes.</t>
        </r>
      </text>
    </comment>
    <comment ref="B21" authorId="0">
      <text>
        <r>
          <rPr>
            <sz val="8"/>
            <color indexed="81"/>
            <rFont val="Tahoma"/>
            <family val="2"/>
          </rPr>
          <t>Historical placeholder input. Replace with audited/source-reported actuals and cite in Source Notes.</t>
        </r>
      </text>
    </comment>
    <comment ref="C21" authorId="0">
      <text>
        <r>
          <rPr>
            <sz val="8"/>
            <color indexed="81"/>
            <rFont val="Tahoma"/>
            <family val="2"/>
          </rPr>
          <t>Historical placeholder input. Replace with audited/source-reported actuals and cite in Source Notes.</t>
        </r>
      </text>
    </comment>
    <comment ref="D21" authorId="0">
      <text>
        <r>
          <rPr>
            <sz val="8"/>
            <color indexed="81"/>
            <rFont val="Tahoma"/>
            <family val="2"/>
          </rPr>
          <t>Historical placeholder input. Replace with audited/source-reported actuals and cite in Source Notes.</t>
        </r>
      </text>
    </comment>
    <comment ref="B22" authorId="0">
      <text>
        <r>
          <rPr>
            <sz val="8"/>
            <color indexed="81"/>
            <rFont val="Tahoma"/>
            <family val="2"/>
          </rPr>
          <t>Historical placeholder input. Replace with audited/source-reported actuals and cite in Source Notes.</t>
        </r>
      </text>
    </comment>
    <comment ref="C22" authorId="0">
      <text>
        <r>
          <rPr>
            <sz val="8"/>
            <color indexed="81"/>
            <rFont val="Tahoma"/>
            <family val="2"/>
          </rPr>
          <t>Historical placeholder input. Replace with audited/source-reported actuals and cite in Source Notes.</t>
        </r>
      </text>
    </comment>
    <comment ref="D22" authorId="0">
      <text>
        <r>
          <rPr>
            <sz val="8"/>
            <color indexed="81"/>
            <rFont val="Tahoma"/>
            <family val="2"/>
          </rPr>
          <t>Historical placeholder input. Replace with audited/source-reported actuals and cite in Source Notes.</t>
        </r>
      </text>
    </comment>
    <comment ref="B26" authorId="0">
      <text>
        <r>
          <rPr>
            <sz val="8"/>
            <color indexed="81"/>
            <rFont val="Tahoma"/>
            <family val="2"/>
          </rPr>
          <t>Historical placeholder input. Replace with audited/source-reported actuals and cite in Source Notes.</t>
        </r>
      </text>
    </comment>
    <comment ref="C26" authorId="0">
      <text>
        <r>
          <rPr>
            <sz val="8"/>
            <color indexed="81"/>
            <rFont val="Tahoma"/>
            <family val="2"/>
          </rPr>
          <t>Historical placeholder input. Replace with audited/source-reported actuals and cite in Source Notes.</t>
        </r>
      </text>
    </comment>
    <comment ref="D26" authorId="0">
      <text>
        <r>
          <rPr>
            <sz val="8"/>
            <color indexed="81"/>
            <rFont val="Tahoma"/>
            <family val="2"/>
          </rPr>
          <t>Historical placeholder input. Replace with audited/source-reported actuals and cite in Source Notes.</t>
        </r>
      </text>
    </comment>
    <comment ref="B27" authorId="0">
      <text>
        <r>
          <rPr>
            <sz val="8"/>
            <color indexed="81"/>
            <rFont val="Tahoma"/>
            <family val="2"/>
          </rPr>
          <t>Historical placeholder input. Replace with audited/source-reported actuals and cite in Source Notes.</t>
        </r>
      </text>
    </comment>
    <comment ref="C27" authorId="0">
      <text>
        <r>
          <rPr>
            <sz val="8"/>
            <color indexed="81"/>
            <rFont val="Tahoma"/>
            <family val="2"/>
          </rPr>
          <t>Historical placeholder input. Replace with audited/source-reported actuals and cite in Source Notes.</t>
        </r>
      </text>
    </comment>
    <comment ref="D27" authorId="0">
      <text>
        <r>
          <rPr>
            <sz val="8"/>
            <color indexed="81"/>
            <rFont val="Tahoma"/>
            <family val="2"/>
          </rPr>
          <t>Historical placeholder input. Replace with audited/source-reported actuals and cite in Source Notes.</t>
        </r>
      </text>
    </comment>
    <comment ref="B28" authorId="0">
      <text>
        <r>
          <rPr>
            <sz val="8"/>
            <color indexed="81"/>
            <rFont val="Tahoma"/>
            <family val="2"/>
          </rPr>
          <t>Historical placeholder input. Replace with audited/source-reported actuals and cite in Source Notes.</t>
        </r>
      </text>
    </comment>
    <comment ref="C28" authorId="0">
      <text>
        <r>
          <rPr>
            <sz val="8"/>
            <color indexed="81"/>
            <rFont val="Tahoma"/>
            <family val="2"/>
          </rPr>
          <t>Historical placeholder input. Replace with audited/source-reported actuals and cite in Source Notes.</t>
        </r>
      </text>
    </comment>
    <comment ref="D28" authorId="0">
      <text>
        <r>
          <rPr>
            <sz val="8"/>
            <color indexed="81"/>
            <rFont val="Tahoma"/>
            <family val="2"/>
          </rPr>
          <t>Historical placeholder input. Replace with audited/source-reported actuals and cite in Source Notes.</t>
        </r>
      </text>
    </comment>
    <comment ref="B29" authorId="0">
      <text>
        <r>
          <rPr>
            <sz val="8"/>
            <color indexed="81"/>
            <rFont val="Tahoma"/>
            <family val="2"/>
          </rPr>
          <t>Historical placeholder input. Replace with audited/source-reported actuals and cite in Source Notes.</t>
        </r>
      </text>
    </comment>
    <comment ref="C29" authorId="0">
      <text>
        <r>
          <rPr>
            <sz val="8"/>
            <color indexed="81"/>
            <rFont val="Tahoma"/>
            <family val="2"/>
          </rPr>
          <t>Historical placeholder input. Replace with audited/source-reported actuals and cite in Source Notes.</t>
        </r>
      </text>
    </comment>
    <comment ref="D29" authorId="0">
      <text>
        <r>
          <rPr>
            <sz val="8"/>
            <color indexed="81"/>
            <rFont val="Tahoma"/>
            <family val="2"/>
          </rPr>
          <t>Historical placeholder input. Replace with audited/source-reported actuals and cite in Source Notes.</t>
        </r>
      </text>
    </comment>
    <comment ref="B30" authorId="0">
      <text>
        <r>
          <rPr>
            <sz val="8"/>
            <color indexed="81"/>
            <rFont val="Tahoma"/>
            <family val="2"/>
          </rPr>
          <t>Historical placeholder input. Replace with audited/source-reported actuals and cite in Source Notes.</t>
        </r>
      </text>
    </comment>
    <comment ref="C30" authorId="0">
      <text>
        <r>
          <rPr>
            <sz val="8"/>
            <color indexed="81"/>
            <rFont val="Tahoma"/>
            <family val="2"/>
          </rPr>
          <t>Historical placeholder input. Replace with audited/source-reported actuals and cite in Source Notes.</t>
        </r>
      </text>
    </comment>
    <comment ref="D30" authorId="0">
      <text>
        <r>
          <rPr>
            <sz val="8"/>
            <color indexed="81"/>
            <rFont val="Tahoma"/>
            <family val="2"/>
          </rPr>
          <t>Historical placeholder input. Replace with audited/source-reported actuals and cite in Source Notes.</t>
        </r>
      </text>
    </comment>
    <comment ref="B31" authorId="0">
      <text>
        <r>
          <rPr>
            <sz val="8"/>
            <color indexed="81"/>
            <rFont val="Tahoma"/>
            <family val="2"/>
          </rPr>
          <t>Historical placeholder input. Replace with audited/source-reported actuals and cite in Source Notes.</t>
        </r>
      </text>
    </comment>
    <comment ref="C31" authorId="0">
      <text>
        <r>
          <rPr>
            <sz val="8"/>
            <color indexed="81"/>
            <rFont val="Tahoma"/>
            <family val="2"/>
          </rPr>
          <t>Historical placeholder input. Replace with audited/source-reported actuals and cite in Source Notes.</t>
        </r>
      </text>
    </comment>
    <comment ref="D31" authorId="0">
      <text>
        <r>
          <rPr>
            <sz val="8"/>
            <color indexed="81"/>
            <rFont val="Tahoma"/>
            <family val="2"/>
          </rPr>
          <t>Historical placeholder input. Replace with audited/source-reported actuals and cite in Source Notes.</t>
        </r>
      </text>
    </comment>
    <comment ref="B34" authorId="0">
      <text>
        <r>
          <rPr>
            <sz val="8"/>
            <color indexed="81"/>
            <rFont val="Tahoma"/>
            <family val="2"/>
          </rPr>
          <t>Historical placeholder input. Replace with audited/source-reported actuals and cite in Source Notes.</t>
        </r>
      </text>
    </comment>
    <comment ref="C34" authorId="0">
      <text>
        <r>
          <rPr>
            <sz val="8"/>
            <color indexed="81"/>
            <rFont val="Tahoma"/>
            <family val="2"/>
          </rPr>
          <t>Historical placeholder input. Replace with audited/source-reported actuals and cite in Source Notes.</t>
        </r>
      </text>
    </comment>
    <comment ref="D34" authorId="0">
      <text>
        <r>
          <rPr>
            <sz val="8"/>
            <color indexed="81"/>
            <rFont val="Tahoma"/>
            <family val="2"/>
          </rPr>
          <t>Historical placeholder input. Replace with audited/source-reported actuals and cite in Source Notes.</t>
        </r>
      </text>
    </comment>
    <comment ref="B35" authorId="0">
      <text>
        <r>
          <rPr>
            <sz val="8"/>
            <color indexed="81"/>
            <rFont val="Tahoma"/>
            <family val="2"/>
          </rPr>
          <t>Historical placeholder input. Replace with audited/source-reported actuals and cite in Source Notes.</t>
        </r>
      </text>
    </comment>
    <comment ref="C35" authorId="0">
      <text>
        <r>
          <rPr>
            <sz val="8"/>
            <color indexed="81"/>
            <rFont val="Tahoma"/>
            <family val="2"/>
          </rPr>
          <t>Historical placeholder input. Replace with audited/source-reported actuals and cite in Source Notes.</t>
        </r>
      </text>
    </comment>
    <comment ref="D35" authorId="0">
      <text>
        <r>
          <rPr>
            <sz val="8"/>
            <color indexed="81"/>
            <rFont val="Tahoma"/>
            <family val="2"/>
          </rPr>
          <t>Historical placeholder input. Replace with audited/source-reported actuals and cite in Source Notes.</t>
        </r>
      </text>
    </comment>
    <comment ref="B36" authorId="0">
      <text>
        <r>
          <rPr>
            <sz val="8"/>
            <color indexed="81"/>
            <rFont val="Tahoma"/>
            <family val="2"/>
          </rPr>
          <t>Historical placeholder input. Replace with audited/source-reported actuals and cite in Source Notes.</t>
        </r>
      </text>
    </comment>
    <comment ref="C36" authorId="0">
      <text>
        <r>
          <rPr>
            <sz val="8"/>
            <color indexed="81"/>
            <rFont val="Tahoma"/>
            <family val="2"/>
          </rPr>
          <t>Historical placeholder input. Replace with audited/source-reported actuals and cite in Source Notes.</t>
        </r>
      </text>
    </comment>
    <comment ref="D36" authorId="0">
      <text>
        <r>
          <rPr>
            <sz val="8"/>
            <color indexed="81"/>
            <rFont val="Tahoma"/>
            <family val="2"/>
          </rPr>
          <t>Historical placeholder input. Replace with audited/source-reported actuals and cite in Source Notes.</t>
        </r>
      </text>
    </comment>
    <comment ref="B37" authorId="0">
      <text>
        <r>
          <rPr>
            <sz val="8"/>
            <color indexed="81"/>
            <rFont val="Tahoma"/>
            <family val="2"/>
          </rPr>
          <t>Historical placeholder input. Replace with audited/source-reported actuals and cite in Source Notes.</t>
        </r>
      </text>
    </comment>
    <comment ref="C37" authorId="0">
      <text>
        <r>
          <rPr>
            <sz val="8"/>
            <color indexed="81"/>
            <rFont val="Tahoma"/>
            <family val="2"/>
          </rPr>
          <t>Historical placeholder input. Replace with audited/source-reported actuals and cite in Source Notes.</t>
        </r>
      </text>
    </comment>
    <comment ref="D37" authorId="0">
      <text>
        <r>
          <rPr>
            <sz val="8"/>
            <color indexed="81"/>
            <rFont val="Tahoma"/>
            <family val="2"/>
          </rPr>
          <t>Historical placeholder input. Replace with audited/source-reported actuals and cite in Source Notes.</t>
        </r>
      </text>
    </comment>
    <comment ref="B38" authorId="0">
      <text>
        <r>
          <rPr>
            <sz val="8"/>
            <color indexed="81"/>
            <rFont val="Tahoma"/>
            <family val="2"/>
          </rPr>
          <t>Historical placeholder input. Replace with audited/source-reported actuals and cite in Source Notes.</t>
        </r>
      </text>
    </comment>
    <comment ref="C38" authorId="0">
      <text>
        <r>
          <rPr>
            <sz val="8"/>
            <color indexed="81"/>
            <rFont val="Tahoma"/>
            <family val="2"/>
          </rPr>
          <t>Historical placeholder input. Replace with audited/source-reported actuals and cite in Source Notes.</t>
        </r>
      </text>
    </comment>
    <comment ref="D38" authorId="0">
      <text>
        <r>
          <rPr>
            <sz val="8"/>
            <color indexed="81"/>
            <rFont val="Tahoma"/>
            <family val="2"/>
          </rPr>
          <t>Historical placeholder input. Replace with audited/source-reported actuals and cite in Source Notes.</t>
        </r>
      </text>
    </comment>
    <comment ref="B39" authorId="0">
      <text>
        <r>
          <rPr>
            <sz val="8"/>
            <color indexed="81"/>
            <rFont val="Tahoma"/>
            <family val="2"/>
          </rPr>
          <t>Historical placeholder input. Replace with audited/source-reported actuals and cite in Source Notes.</t>
        </r>
      </text>
    </comment>
    <comment ref="C39" authorId="0">
      <text>
        <r>
          <rPr>
            <sz val="8"/>
            <color indexed="81"/>
            <rFont val="Tahoma"/>
            <family val="2"/>
          </rPr>
          <t>Historical placeholder input. Replace with audited/source-reported actuals and cite in Source Notes.</t>
        </r>
      </text>
    </comment>
    <comment ref="D39" authorId="0">
      <text>
        <r>
          <rPr>
            <sz val="8"/>
            <color indexed="81"/>
            <rFont val="Tahoma"/>
            <family val="2"/>
          </rPr>
          <t>Historical placeholder input. Replace with audited/source-reported actuals and cite in Source Notes.</t>
        </r>
      </text>
    </comment>
    <comment ref="B44" authorId="0">
      <text>
        <r>
          <rPr>
            <sz val="8"/>
            <color indexed="81"/>
            <rFont val="Tahoma"/>
            <family val="2"/>
          </rPr>
          <t>Historical placeholder input. Replace with audited/source-reported actuals and cite in Source Notes.</t>
        </r>
      </text>
    </comment>
    <comment ref="C44" authorId="0">
      <text>
        <r>
          <rPr>
            <sz val="8"/>
            <color indexed="81"/>
            <rFont val="Tahoma"/>
            <family val="2"/>
          </rPr>
          <t>Historical placeholder input. Replace with audited/source-reported actuals and cite in Source Notes.</t>
        </r>
      </text>
    </comment>
    <comment ref="D44" authorId="0">
      <text>
        <r>
          <rPr>
            <sz val="8"/>
            <color indexed="81"/>
            <rFont val="Tahoma"/>
            <family val="2"/>
          </rPr>
          <t>Historical placeholder input. Replace with audited/source-reported actuals and cite in Source Notes.</t>
        </r>
      </text>
    </comment>
    <comment ref="B45" authorId="0">
      <text>
        <r>
          <rPr>
            <sz val="8"/>
            <color indexed="81"/>
            <rFont val="Tahoma"/>
            <family val="2"/>
          </rPr>
          <t>Historical placeholder input. Replace with audited/source-reported actuals and cite in Source Notes.</t>
        </r>
      </text>
    </comment>
    <comment ref="C45" authorId="0">
      <text>
        <r>
          <rPr>
            <sz val="8"/>
            <color indexed="81"/>
            <rFont val="Tahoma"/>
            <family val="2"/>
          </rPr>
          <t>Historical placeholder input. Replace with audited/source-reported actuals and cite in Source Notes.</t>
        </r>
      </text>
    </comment>
    <comment ref="D45" authorId="0">
      <text>
        <r>
          <rPr>
            <sz val="8"/>
            <color indexed="81"/>
            <rFont val="Tahoma"/>
            <family val="2"/>
          </rPr>
          <t>Historical placeholder input. Replace with audited/source-reported actuals and cite in Source Notes.</t>
        </r>
      </text>
    </comment>
  </commentList>
</comments>
</file>

<file path=xl/sharedStrings.xml><?xml version="1.0" encoding="utf-8"?>
<sst xmlns="http://schemas.openxmlformats.org/spreadsheetml/2006/main" count="815" uniqueCount="278">
  <si>
    <t>Three-Statement Operating Model Template</t>
  </si>
  <si>
    <t>Purpose</t>
  </si>
  <si>
    <t>Live banker formula workbook template for an integrated IS / BS / CF operating and forecast model.</t>
  </si>
  <si>
    <t>Workbook mode</t>
  </si>
  <si>
    <t>banker_formula_workbook</t>
  </si>
  <si>
    <t>Model status</t>
  </si>
  <si>
    <t>Generated date</t>
  </si>
  <si>
    <t>2026-05-12T04:04:28Z</t>
  </si>
  <si>
    <t>Usage notes</t>
  </si>
  <si>
    <t>Replace placeholder historicals and assumptions with sourced company data. Use blue input cells for overrides. Formula cells are black or green and should not be hardcoded unless explicitly converting to values.</t>
  </si>
  <si>
    <t>Navigation</t>
  </si>
  <si>
    <t>Executive Summary</t>
  </si>
  <si>
    <t>Control Panel</t>
  </si>
  <si>
    <t>Historical Financials</t>
  </si>
  <si>
    <t>Revenue Build</t>
  </si>
  <si>
    <t>Expense Build</t>
  </si>
  <si>
    <t>Income Statement</t>
  </si>
  <si>
    <t>Working Capital</t>
  </si>
  <si>
    <t>PP&amp;E D&amp;A</t>
  </si>
  <si>
    <t>Debt Interest</t>
  </si>
  <si>
    <t>Tax</t>
  </si>
  <si>
    <t>Balance Sheet</t>
  </si>
  <si>
    <t>Cash Flow Statement</t>
  </si>
  <si>
    <t>Scenarios</t>
  </si>
  <si>
    <t>Checks</t>
  </si>
  <si>
    <t>Source Notes</t>
  </si>
  <si>
    <t>Limitations</t>
  </si>
  <si>
    <t>Template is illustrative until populated with company-specific sourced actuals. Tests verify structure and formula presence; Excel recalculates formula values on open.</t>
  </si>
  <si>
    <t>Core Inputs</t>
  </si>
  <si>
    <t>Company name</t>
  </si>
  <si>
    <t>ExampleCo Holdings</t>
  </si>
  <si>
    <t>Currency</t>
  </si>
  <si>
    <t>$</t>
  </si>
  <si>
    <t>Units</t>
  </si>
  <si>
    <t>$mm</t>
  </si>
  <si>
    <t>Scenario selection</t>
  </si>
  <si>
    <t>Base</t>
  </si>
  <si>
    <t>screen-grade</t>
  </si>
  <si>
    <t>Convention notes</t>
  </si>
  <si>
    <t>Expenses shown as positive values; cash-flow statement handles signs. Historical inputs are placeholders until sourced.</t>
  </si>
  <si>
    <t>Revenue growth</t>
  </si>
  <si>
    <t>Scenario</t>
  </si>
  <si>
    <t>2026E</t>
  </si>
  <si>
    <t>2027E</t>
  </si>
  <si>
    <t>2028E</t>
  </si>
  <si>
    <t>2029E</t>
  </si>
  <si>
    <t>2030E</t>
  </si>
  <si>
    <t>Downside</t>
  </si>
  <si>
    <t>Upside</t>
  </si>
  <si>
    <t>Gross margin</t>
  </si>
  <si>
    <t>Sales &amp; marketing % revenue</t>
  </si>
  <si>
    <t>R&amp;D % revenue</t>
  </si>
  <si>
    <t>G&amp;A % revenue</t>
  </si>
  <si>
    <t>Other opex % revenue</t>
  </si>
  <si>
    <t>D&amp;A % beginning PP&amp;E</t>
  </si>
  <si>
    <t>Capex % revenue</t>
  </si>
  <si>
    <t>AR days</t>
  </si>
  <si>
    <t>Inventory days</t>
  </si>
  <si>
    <t>AP days</t>
  </si>
  <si>
    <t>Accrued expenses % revenue</t>
  </si>
  <si>
    <t>Other current assets % revenue</t>
  </si>
  <si>
    <t>Other current liabilities % revenue</t>
  </si>
  <si>
    <t>Book tax rate</t>
  </si>
  <si>
    <t>Cash tax rate</t>
  </si>
  <si>
    <t>Cash interest rate</t>
  </si>
  <si>
    <t>Mandatory debt repayment % beginning debt</t>
  </si>
  <si>
    <t>Cash sweep % excess cash</t>
  </si>
  <si>
    <t>Minimum cash</t>
  </si>
  <si>
    <t>Diluted shares</t>
  </si>
  <si>
    <t>Segment mix assumptions</t>
  </si>
  <si>
    <t>Segment</t>
  </si>
  <si>
    <t>Segment mix</t>
  </si>
  <si>
    <t>Core Subscription</t>
  </si>
  <si>
    <t>Services</t>
  </si>
  <si>
    <t>Other</t>
  </si>
  <si>
    <t>Source posture</t>
  </si>
  <si>
    <t>Current posture</t>
  </si>
  <si>
    <t>placeholder template inputs; replace with sourced actuals before decision use</t>
  </si>
  <si>
    <t>2023A</t>
  </si>
  <si>
    <t>2024A</t>
  </si>
  <si>
    <t>2025A</t>
  </si>
  <si>
    <t>Source label</t>
  </si>
  <si>
    <t>Source notes</t>
  </si>
  <si>
    <t>Cash Flow</t>
  </si>
  <si>
    <t>Revenue</t>
  </si>
  <si>
    <t>placeholder</t>
  </si>
  <si>
    <t>Template source. Replace with source_reported / company_provided / public_filing / connector_sourced evidence.</t>
  </si>
  <si>
    <t>Gross profit</t>
  </si>
  <si>
    <t>Sales &amp; marketing</t>
  </si>
  <si>
    <t>R&amp;D</t>
  </si>
  <si>
    <t>G&amp;A</t>
  </si>
  <si>
    <t>Other operating expenses</t>
  </si>
  <si>
    <t>Total opex</t>
  </si>
  <si>
    <t>EBITDA</t>
  </si>
  <si>
    <t>EBITDA margin</t>
  </si>
  <si>
    <t>D&amp;A</t>
  </si>
  <si>
    <t>EBIT</t>
  </si>
  <si>
    <t>Interest expense</t>
  </si>
  <si>
    <t>Taxes</t>
  </si>
  <si>
    <t>Net income</t>
  </si>
  <si>
    <t>Cash</t>
  </si>
  <si>
    <t>AR</t>
  </si>
  <si>
    <t>Inventory</t>
  </si>
  <si>
    <t>Other current assets</t>
  </si>
  <si>
    <t>PP&amp;E</t>
  </si>
  <si>
    <t>Other long-term assets</t>
  </si>
  <si>
    <t>Total assets</t>
  </si>
  <si>
    <t>Debt</t>
  </si>
  <si>
    <t>AP</t>
  </si>
  <si>
    <t>Accrued expenses</t>
  </si>
  <si>
    <t>Other current liabilities</t>
  </si>
  <si>
    <t>Other long-term liabilities</t>
  </si>
  <si>
    <t>Equity / retained earnings</t>
  </si>
  <si>
    <t>Total liabilities &amp; equity</t>
  </si>
  <si>
    <t>Balance check</t>
  </si>
  <si>
    <t>Capex</t>
  </si>
  <si>
    <t>Change in NWC cash impact</t>
  </si>
  <si>
    <t>Operating cash flow</t>
  </si>
  <si>
    <t>Free cash flow</t>
  </si>
  <si>
    <t>Revenue forecast</t>
  </si>
  <si>
    <t>Scenario-linked revenue growth</t>
  </si>
  <si>
    <t>Total revenue</t>
  </si>
  <si>
    <t>Core Subscription revenue</t>
  </si>
  <si>
    <t>Services revenue</t>
  </si>
  <si>
    <t>Other revenue</t>
  </si>
  <si>
    <t>Implied volume growth</t>
  </si>
  <si>
    <t>Implied price growth</t>
  </si>
  <si>
    <t>Implied mix growth</t>
  </si>
  <si>
    <t>Revenue CAGR</t>
  </si>
  <si>
    <t>Source / comments</t>
  </si>
  <si>
    <t>Revenue growth is scenario-linked to Control Panel. Segment mix is visible in Control Panel and should be replaced with a true segment driver build when company data is available.</t>
  </si>
  <si>
    <t>Gross profit and operating expense build</t>
  </si>
  <si>
    <t>COGS</t>
  </si>
  <si>
    <t>Other opex</t>
  </si>
  <si>
    <t>Integrated Income Statement</t>
  </si>
  <si>
    <t>Pre-tax income</t>
  </si>
  <si>
    <t>Tax expense</t>
  </si>
  <si>
    <t>EPS</t>
  </si>
  <si>
    <t>EBIT margin</t>
  </si>
  <si>
    <t>Net income margin</t>
  </si>
  <si>
    <t>Operating NWC</t>
  </si>
  <si>
    <t>Change in NWC</t>
  </si>
  <si>
    <t>Cash flow impact</t>
  </si>
  <si>
    <t>NWC / revenue</t>
  </si>
  <si>
    <t>PP&amp;E and Depreciation</t>
  </si>
  <si>
    <t>Beginning PP&amp;E</t>
  </si>
  <si>
    <t>Depreciation &amp; amortization</t>
  </si>
  <si>
    <t>Asset disposals</t>
  </si>
  <si>
    <t>Ending PP&amp;E</t>
  </si>
  <si>
    <t>D&amp;A tie to income statement</t>
  </si>
  <si>
    <t>Capex tie to cash flow statement</t>
  </si>
  <si>
    <t>Debt, Cash Sweep, and Interest</t>
  </si>
  <si>
    <t>Beginning debt</t>
  </si>
  <si>
    <t>New borrowings</t>
  </si>
  <si>
    <t>Mandatory repayment % beginning debt</t>
  </si>
  <si>
    <t>Mandatory repayment</t>
  </si>
  <si>
    <t>Optional repayment / cash sweep</t>
  </si>
  <si>
    <t>Ending debt</t>
  </si>
  <si>
    <t>Interest income</t>
  </si>
  <si>
    <t>Net interest expense</t>
  </si>
  <si>
    <t>Cash available before financing</t>
  </si>
  <si>
    <t>Debt tie to balance sheet</t>
  </si>
  <si>
    <t>Tax Schedule</t>
  </si>
  <si>
    <t>Statutory tax rate</t>
  </si>
  <si>
    <t>NOL usage</t>
  </si>
  <si>
    <t>Deferred tax placeholder</t>
  </si>
  <si>
    <t>Cash taxes</t>
  </si>
  <si>
    <t>Effective tax rate</t>
  </si>
  <si>
    <t>Assets</t>
  </si>
  <si>
    <t>Liabilities and Equity</t>
  </si>
  <si>
    <t>Total current assets</t>
  </si>
  <si>
    <t>Total current liabilities</t>
  </si>
  <si>
    <t>Deferred taxes</t>
  </si>
  <si>
    <t>Investing cash flow</t>
  </si>
  <si>
    <t>Debt issuance</t>
  </si>
  <si>
    <t>Debt repayment</t>
  </si>
  <si>
    <t>Dividends / buybacks</t>
  </si>
  <si>
    <t>Equity issuance</t>
  </si>
  <si>
    <t>Financing cash flow</t>
  </si>
  <si>
    <t>Net change in cash</t>
  </si>
  <si>
    <t>Beginning cash</t>
  </si>
  <si>
    <t>Ending cash</t>
  </si>
  <si>
    <t>FCF conversion</t>
  </si>
  <si>
    <t>Scenario Comparison</t>
  </si>
  <si>
    <t>2030E Revenue</t>
  </si>
  <si>
    <t>2030E EBITDA</t>
  </si>
  <si>
    <t>2030E EBITDA Margin</t>
  </si>
  <si>
    <t>2030E Free Cash Flow</t>
  </si>
  <si>
    <t>2030E Ending Cash</t>
  </si>
  <si>
    <t>2030E Ending Debt</t>
  </si>
  <si>
    <t>2030E Net Leverage</t>
  </si>
  <si>
    <t>Selected model output</t>
  </si>
  <si>
    <t>Sensitivity Tables</t>
  </si>
  <si>
    <t>Revenue growth sensitivity: 2030E Revenue</t>
  </si>
  <si>
    <t>EBITDA margin sensitivity: 2030E EBITDA</t>
  </si>
  <si>
    <t>Working capital sensitivity: cash impact</t>
  </si>
  <si>
    <t>Cash impact from DSO change</t>
  </si>
  <si>
    <t>Capex sensitivity: 2030E FCF</t>
  </si>
  <si>
    <t>FCF after capex delta</t>
  </si>
  <si>
    <t>Liquidity sensitivity</t>
  </si>
  <si>
    <t>Ending cash after liquidity shock</t>
  </si>
  <si>
    <t>Visible Model Integrity Checks</t>
  </si>
  <si>
    <t>Check</t>
  </si>
  <si>
    <t>Tie / value</t>
  </si>
  <si>
    <t>Status</t>
  </si>
  <si>
    <t>Formula basis</t>
  </si>
  <si>
    <t>Balance sheet balances</t>
  </si>
  <si>
    <t>Total assets less total liabilities and equity</t>
  </si>
  <si>
    <t>Cash flow statement reconciles cash</t>
  </si>
  <si>
    <t>Ending cash less beginning cash and net change</t>
  </si>
  <si>
    <t>Ending cash ties to balance sheet</t>
  </si>
  <si>
    <t>CFS ending cash vs BS cash</t>
  </si>
  <si>
    <t>Debt ties to debt schedule</t>
  </si>
  <si>
    <t>Debt schedule vs BS debt</t>
  </si>
  <si>
    <t>Interest ties to debt schedule</t>
  </si>
  <si>
    <t>Debt schedule net interest vs IS interest</t>
  </si>
  <si>
    <t>D&amp;A ties to PP&amp;E schedule</t>
  </si>
  <si>
    <t>PP&amp;E D&amp;A vs IS D&amp;A</t>
  </si>
  <si>
    <t>Capex ties to cash flow statement</t>
  </si>
  <si>
    <t>PP&amp;E capex vs CFS capex with sign convention</t>
  </si>
  <si>
    <t>Working capital ties to balance sheet and cash flow</t>
  </si>
  <si>
    <t>WC cash impact vs CFS change in NWC</t>
  </si>
  <si>
    <t>Retained earnings roll-forward works</t>
  </si>
  <si>
    <t>Equity prior year + NI + issuance - dividends/buybacks</t>
  </si>
  <si>
    <t>No missing scenario selection</t>
  </si>
  <si>
    <t>Scenario selection must be Base, Downside, or Upside</t>
  </si>
  <si>
    <t>No external links</t>
  </si>
  <si>
    <t>Builder/test also scans workbook package for external link relationships</t>
  </si>
  <si>
    <t>Scenario directionality</t>
  </si>
  <si>
    <t>Downside revenue &lt; Base revenue &lt; Upside revenue</t>
  </si>
  <si>
    <t>Debt / cash constraints</t>
  </si>
  <si>
    <t>Ending cash should not go negative unless intentionally modeled</t>
  </si>
  <si>
    <t>Formula directionality - capex sensitivity</t>
  </si>
  <si>
    <t>FCF should decline as capex burden increases</t>
  </si>
  <si>
    <t>Overall check status</t>
  </si>
  <si>
    <t>Company</t>
  </si>
  <si>
    <t>Currency / units</t>
  </si>
  <si>
    <t>Historical period</t>
  </si>
  <si>
    <t>2023A - 2025A</t>
  </si>
  <si>
    <t>Forecast period</t>
  </si>
  <si>
    <t>2026E - 2030E</t>
  </si>
  <si>
    <t>Selected scenario</t>
  </si>
  <si>
    <t>Model status / checks</t>
  </si>
  <si>
    <t>Leadership Summary Metrics</t>
  </si>
  <si>
    <t>Net leverage</t>
  </si>
  <si>
    <t>Forecast Summary</t>
  </si>
  <si>
    <t>Key forecast drivers / risks</t>
  </si>
  <si>
    <t>Key drivers</t>
  </si>
  <si>
    <t>Scenario-linked revenue growth, gross margin, opex leverage, DSO/inventory/AP days, capex intensity, cash sweep, and interest rates.</t>
  </si>
  <si>
    <t>Main risks</t>
  </si>
  <si>
    <t>Revenue ramp unsupported by source data, margin expansion not earned by operating drivers, working capital release inconsistent with collections/inventory reality, under-modeled capex, or liquidity/covenant pressure.</t>
  </si>
  <si>
    <t>Source Hierarchy and Evidence Tracking</t>
  </si>
  <si>
    <t>Input area</t>
  </si>
  <si>
    <t>Evidence label</t>
  </si>
  <si>
    <t>Confidence</t>
  </si>
  <si>
    <t>Current source</t>
  </si>
  <si>
    <t>Open diligence / research items</t>
  </si>
  <si>
    <t>Historical financials</t>
  </si>
  <si>
    <t>Low</t>
  </si>
  <si>
    <t>Template data</t>
  </si>
  <si>
    <t>Replace with audited financials, filings, management financials, trial balance, or normalized source pack.</t>
  </si>
  <si>
    <t>Revenue assumptions</t>
  </si>
  <si>
    <t>Support with backlog, bookings, pipeline, market growth, pricing, retention, customer concentration, and management plan.</t>
  </si>
  <si>
    <t>Margin assumptions</t>
  </si>
  <si>
    <t>Validate against gross margin bridge, cost inflation, mix, utilization, and peer benchmarks.</t>
  </si>
  <si>
    <t>Opex assumptions</t>
  </si>
  <si>
    <t>Tie to headcount plan, department budget, vendor spend, and public-company cost needs.</t>
  </si>
  <si>
    <t>Working capital</t>
  </si>
  <si>
    <t>Confirm DSO/DIO/DPO trends, collections, inventory reserves, supplier terms, and seasonality.</t>
  </si>
  <si>
    <t>Capex / PP&amp;E</t>
  </si>
  <si>
    <t>Separate maintenance and growth capex; validate D&amp;A/useful lives and capitalized software.</t>
  </si>
  <si>
    <t>Debt / interest</t>
  </si>
  <si>
    <t>Replace rates, amortization, maturity, covenants, liquidity, and sweep terms with credit agreement or lender model.</t>
  </si>
  <si>
    <t>Validate book vs cash taxes, NOLs, jurisdictions, and interest deductibility constraints.</t>
  </si>
  <si>
    <t>formula</t>
  </si>
  <si>
    <t>High</t>
  </si>
  <si>
    <t>Workbook formulas</t>
  </si>
  <si>
    <t>Review any failed check before circulation.</t>
  </si>
</sst>
</file>

<file path=xl/styles.xml><?xml version="1.0" encoding="utf-8"?>
<styleSheet xmlns="http://schemas.openxmlformats.org/spreadsheetml/2006/main">
  <numFmts count="6">
    <numFmt numFmtId="164" formatCode="#,##0.0;[Red](#,##0.0);-"/>
    <numFmt numFmtId="165" formatCode="yyyy-mm-dd"/>
    <numFmt numFmtId="166" formatCode="0.0%;[Red](0.0%);-"/>
    <numFmt numFmtId="167" formatCode="0.0x;[Red](0.0x);-"/>
    <numFmt numFmtId="168" formatCode="#,##0;[Red](#,##0);-"/>
    <numFmt numFmtId="169" formatCode="$0.00;[Red]($0.00);-"/>
  </numFmts>
  <fonts count="11">
    <font>
      <sz val="11"/>
      <color theme="1"/>
      <name val="Calibri"/>
      <family val="2"/>
      <scheme val="minor"/>
    </font>
    <font>
      <b/>
      <sz val="15"/>
      <color rgb="FFFFFFFF"/>
      <name val="Calibri"/>
      <family val="2"/>
      <scheme val="minor"/>
    </font>
    <font>
      <b/>
      <sz val="11"/>
      <color rgb="FF000000"/>
      <name val="Calibri"/>
      <family val="2"/>
      <scheme val="minor"/>
    </font>
    <font>
      <sz val="11"/>
      <color rgb="FF000000"/>
      <name val="Calibri"/>
      <family val="2"/>
      <scheme val="minor"/>
    </font>
    <font>
      <sz val="11"/>
      <color rgb="FF008000"/>
      <name val="Calibri"/>
      <family val="2"/>
      <scheme val="minor"/>
    </font>
    <font>
      <b/>
      <sz val="11"/>
      <color rgb="FFFFFFFF"/>
      <name val="Calibri"/>
      <family val="2"/>
      <scheme val="minor"/>
    </font>
    <font>
      <sz val="11"/>
      <color rgb="FF0000FF"/>
      <name val="Calibri"/>
      <family val="2"/>
      <scheme val="minor"/>
    </font>
    <font>
      <i/>
      <sz val="11"/>
      <color rgb="FF666666"/>
      <name val="Calibri"/>
      <family val="2"/>
      <scheme val="minor"/>
    </font>
    <font>
      <b/>
      <sz val="11"/>
      <color theme="1"/>
      <name val="Calibri"/>
      <family val="2"/>
      <scheme val="minor"/>
    </font>
    <font>
      <b/>
      <sz val="11"/>
      <color rgb="FF006100"/>
      <name val="Calibri"/>
      <family val="2"/>
      <scheme val="minor"/>
    </font>
    <font>
      <sz val="8"/>
      <color indexed="81"/>
      <name val="Tahoma"/>
      <family val="2"/>
    </font>
  </fonts>
  <fills count="9">
    <fill>
      <patternFill patternType="none"/>
    </fill>
    <fill>
      <patternFill patternType="gray125"/>
    </fill>
    <fill>
      <patternFill patternType="solid">
        <fgColor rgb="FF0B1F3A"/>
        <bgColor indexed="64"/>
      </patternFill>
    </fill>
    <fill>
      <patternFill patternType="solid">
        <fgColor rgb="FFE7E6E6"/>
        <bgColor indexed="64"/>
      </patternFill>
    </fill>
    <fill>
      <patternFill patternType="solid">
        <fgColor rgb="FFE2F0D9"/>
        <bgColor indexed="64"/>
      </patternFill>
    </fill>
    <fill>
      <patternFill patternType="solid">
        <fgColor rgb="FFFFF2CC"/>
        <bgColor indexed="64"/>
      </patternFill>
    </fill>
    <fill>
      <patternFill patternType="solid">
        <fgColor rgb="FF1F4E78"/>
        <bgColor indexed="64"/>
      </patternFill>
    </fill>
    <fill>
      <patternFill patternType="solid">
        <fgColor rgb="FFD9EAF7"/>
        <bgColor indexed="64"/>
      </patternFill>
    </fill>
    <fill>
      <patternFill patternType="solid">
        <fgColor rgb="FFD9EAD3"/>
        <bgColor indexed="64"/>
      </patternFill>
    </fill>
  </fills>
  <borders count="5">
    <border>
      <left/>
      <right/>
      <top/>
      <bottom/>
      <diagonal/>
    </border>
    <border>
      <left style="thin">
        <color rgb="FFB7B7B7"/>
      </left>
      <right style="thin">
        <color rgb="FFB7B7B7"/>
      </right>
      <top style="thin">
        <color rgb="FFB7B7B7"/>
      </top>
      <bottom style="thin">
        <color rgb="FFB7B7B7"/>
      </bottom>
      <diagonal/>
    </border>
    <border>
      <left/>
      <right/>
      <top/>
      <bottom/>
      <diagonal/>
    </border>
    <border>
      <left style="thin">
        <color rgb="FF0B1F3A"/>
      </left>
      <right style="thin">
        <color rgb="FF0B1F3A"/>
      </right>
      <top style="thin">
        <color rgb="FF0B1F3A"/>
      </top>
      <bottom style="thin">
        <color rgb="FF0B1F3A"/>
      </bottom>
      <diagonal/>
    </border>
    <border>
      <left/>
      <right/>
      <top style="thin">
        <color rgb="FF000000"/>
      </top>
      <bottom/>
      <diagonal/>
    </border>
  </borders>
  <cellStyleXfs count="1">
    <xf numFmtId="0" fontId="0" fillId="0" borderId="0"/>
  </cellStyleXfs>
  <cellXfs count="25">
    <xf numFmtId="0" fontId="0" fillId="0" borderId="0" xfId="0"/>
    <xf numFmtId="0" fontId="1" fillId="2" borderId="0" xfId="0" applyFont="1" applyFill="1" applyAlignment="1">
      <alignment horizontal="left" vertical="center"/>
    </xf>
    <xf numFmtId="0" fontId="2" fillId="3" borderId="1" xfId="0" applyFont="1" applyFill="1" applyBorder="1"/>
    <xf numFmtId="0" fontId="3" fillId="0" borderId="0" xfId="0" applyFont="1" applyAlignment="1">
      <alignment vertical="top" wrapText="1"/>
    </xf>
    <xf numFmtId="164" fontId="3" fillId="4" borderId="1" xfId="0" applyNumberFormat="1" applyFont="1" applyFill="1" applyBorder="1"/>
    <xf numFmtId="165" fontId="3" fillId="0" borderId="0" xfId="0" applyNumberFormat="1" applyFont="1"/>
    <xf numFmtId="164" fontId="4" fillId="0" borderId="2" xfId="0" applyNumberFormat="1" applyFont="1" applyBorder="1"/>
    <xf numFmtId="0" fontId="3" fillId="5" borderId="1" xfId="0" applyFont="1" applyFill="1" applyBorder="1"/>
    <xf numFmtId="0" fontId="5" fillId="6" borderId="0" xfId="0" applyFont="1" applyFill="1" applyAlignment="1">
      <alignment horizontal="left" vertical="center"/>
    </xf>
    <xf numFmtId="0" fontId="3" fillId="0" borderId="2" xfId="0" applyFont="1" applyBorder="1"/>
    <xf numFmtId="166" fontId="3" fillId="4" borderId="1" xfId="0" applyNumberFormat="1" applyFont="1" applyFill="1" applyBorder="1"/>
    <xf numFmtId="167" fontId="3" fillId="4" borderId="1" xfId="0" applyNumberFormat="1" applyFont="1" applyFill="1" applyBorder="1"/>
    <xf numFmtId="0" fontId="5" fillId="2" borderId="3" xfId="0" applyFont="1" applyFill="1" applyBorder="1" applyAlignment="1">
      <alignment horizontal="center" vertical="center"/>
    </xf>
    <xf numFmtId="0" fontId="2" fillId="0" borderId="4" xfId="0" applyFont="1" applyBorder="1"/>
    <xf numFmtId="166" fontId="4" fillId="0" borderId="2" xfId="0" applyNumberFormat="1" applyFont="1" applyBorder="1"/>
    <xf numFmtId="0" fontId="6" fillId="7" borderId="1" xfId="0" applyFont="1" applyFill="1" applyBorder="1"/>
    <xf numFmtId="166" fontId="6" fillId="7" borderId="1" xfId="0" applyNumberFormat="1" applyFont="1" applyFill="1" applyBorder="1"/>
    <xf numFmtId="168" fontId="6" fillId="7" borderId="1" xfId="0" applyNumberFormat="1" applyFont="1" applyFill="1" applyBorder="1"/>
    <xf numFmtId="164" fontId="6" fillId="7" borderId="1" xfId="0" applyNumberFormat="1" applyFont="1" applyFill="1" applyBorder="1"/>
    <xf numFmtId="0" fontId="7" fillId="0" borderId="0" xfId="0" applyFont="1" applyAlignment="1">
      <alignment wrapText="1"/>
    </xf>
    <xf numFmtId="166" fontId="3" fillId="0" borderId="2" xfId="0" applyNumberFormat="1" applyFont="1" applyBorder="1"/>
    <xf numFmtId="164" fontId="3" fillId="0" borderId="2" xfId="0" applyNumberFormat="1" applyFont="1" applyBorder="1"/>
    <xf numFmtId="164" fontId="8" fillId="0" borderId="4" xfId="0" applyNumberFormat="1" applyFont="1" applyBorder="1"/>
    <xf numFmtId="169" fontId="0" fillId="0" borderId="2" xfId="0" applyNumberFormat="1" applyBorder="1"/>
    <xf numFmtId="0" fontId="9" fillId="8" borderId="1" xfId="0" applyFont="1" applyFill="1" applyBorder="1" applyAlignment="1">
      <alignment horizontal="center"/>
    </xf>
  </cellXfs>
  <cellStyles count="1">
    <cellStyle name="Normal" xfId="0" builtinId="0"/>
  </cellStyles>
  <dxfs count="2">
    <dxf>
      <font>
        <b/>
        <color rgb="FF9C0006"/>
      </font>
      <fill>
        <patternFill>
          <bgColor rgb="FFF4CCCC"/>
        </patternFill>
      </fill>
      <border>
        <left style="thin">
          <color rgb="FFB7B7B7"/>
        </left>
        <right style="thin">
          <color rgb="FFB7B7B7"/>
        </right>
        <top style="thin">
          <color rgb="FFB7B7B7"/>
        </top>
        <bottom style="thin">
          <color rgb="FFB7B7B7"/>
        </bottom>
        <vertical/>
        <horizontal/>
      </border>
    </dxf>
    <dxf>
      <font>
        <b/>
        <color rgb="FF006100"/>
      </font>
      <fill>
        <patternFill>
          <bgColor rgb="FFD9EAD3"/>
        </patternFill>
      </fill>
      <border>
        <left style="thin">
          <color rgb="FFB7B7B7"/>
        </left>
        <right style="thin">
          <color rgb="FFB7B7B7"/>
        </right>
        <top style="thin">
          <color rgb="FFB7B7B7"/>
        </top>
        <bottom style="thin">
          <color rgb="FFB7B7B7"/>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sheetPr>
    <tabColor rgb="FF0B1F3A"/>
  </sheetPr>
  <dimension ref="A1:J29"/>
  <sheetViews>
    <sheetView showGridLines="0" tabSelected="1" workbookViewId="0">
      <pane ySplit="4" topLeftCell="A5" activePane="bottomLeft" state="frozen"/>
      <selection pane="bottomLeft"/>
    </sheetView>
  </sheetViews>
  <sheetFormatPr defaultRowHeight="15"/>
  <cols>
    <col min="1" max="1" width="28.7109375" customWidth="1"/>
    <col min="2" max="2" width="80.7109375" customWidth="1"/>
    <col min="3" max="9" width="14.7109375" customWidth="1"/>
    <col min="10" max="10" width="34.7109375" customWidth="1"/>
  </cols>
  <sheetData>
    <row r="1" spans="1:10" ht="24" customHeight="1">
      <c r="A1" s="1" t="s">
        <v>0</v>
      </c>
      <c r="B1" s="1"/>
      <c r="C1" s="1"/>
      <c r="D1" s="1"/>
      <c r="E1" s="1"/>
      <c r="F1" s="1"/>
      <c r="G1" s="1"/>
      <c r="H1" s="1"/>
      <c r="I1" s="1"/>
      <c r="J1" s="1"/>
    </row>
    <row r="3" spans="1:10">
      <c r="A3" s="2" t="s">
        <v>1</v>
      </c>
      <c r="B3" s="3" t="s">
        <v>2</v>
      </c>
    </row>
    <row r="5" spans="1:10">
      <c r="A5" s="2" t="s">
        <v>3</v>
      </c>
      <c r="B5" s="4" t="s">
        <v>4</v>
      </c>
    </row>
    <row r="6" spans="1:10">
      <c r="A6" s="2" t="s">
        <v>5</v>
      </c>
      <c r="B6" s="4">
        <f>'Control Panel'!$B$10</f>
        <v>0</v>
      </c>
    </row>
    <row r="7" spans="1:10">
      <c r="A7" s="2" t="s">
        <v>6</v>
      </c>
      <c r="B7" s="5" t="s">
        <v>7</v>
      </c>
    </row>
    <row r="9" spans="1:10">
      <c r="A9" s="2" t="s">
        <v>8</v>
      </c>
      <c r="B9" s="3" t="s">
        <v>9</v>
      </c>
    </row>
    <row r="11" spans="1:10">
      <c r="A11" s="2" t="s">
        <v>10</v>
      </c>
    </row>
    <row r="12" spans="1:10">
      <c r="B12" s="6" t="s">
        <v>11</v>
      </c>
    </row>
    <row r="13" spans="1:10">
      <c r="B13" s="6" t="s">
        <v>12</v>
      </c>
    </row>
    <row r="14" spans="1:10">
      <c r="B14" s="6" t="s">
        <v>13</v>
      </c>
    </row>
    <row r="15" spans="1:10">
      <c r="B15" s="6" t="s">
        <v>14</v>
      </c>
    </row>
    <row r="16" spans="1:10">
      <c r="B16" s="6" t="s">
        <v>15</v>
      </c>
    </row>
    <row r="17" spans="1:2">
      <c r="B17" s="6" t="s">
        <v>16</v>
      </c>
    </row>
    <row r="18" spans="1:2">
      <c r="B18" s="6" t="s">
        <v>17</v>
      </c>
    </row>
    <row r="19" spans="1:2">
      <c r="B19" s="6" t="s">
        <v>18</v>
      </c>
    </row>
    <row r="20" spans="1:2">
      <c r="B20" s="6" t="s">
        <v>19</v>
      </c>
    </row>
    <row r="21" spans="1:2">
      <c r="B21" s="6" t="s">
        <v>20</v>
      </c>
    </row>
    <row r="22" spans="1:2">
      <c r="B22" s="6" t="s">
        <v>21</v>
      </c>
    </row>
    <row r="23" spans="1:2">
      <c r="B23" s="6" t="s">
        <v>22</v>
      </c>
    </row>
    <row r="24" spans="1:2">
      <c r="B24" s="6" t="s">
        <v>23</v>
      </c>
    </row>
    <row r="25" spans="1:2">
      <c r="B25" s="6" t="s">
        <v>24</v>
      </c>
    </row>
    <row r="26" spans="1:2">
      <c r="B26" s="6" t="s">
        <v>25</v>
      </c>
    </row>
    <row r="29" spans="1:2">
      <c r="A29" s="2" t="s">
        <v>26</v>
      </c>
      <c r="B29" s="7" t="s">
        <v>27</v>
      </c>
    </row>
  </sheetData>
  <mergeCells count="1">
    <mergeCell ref="A1:J1"/>
  </mergeCells>
  <hyperlinks>
    <hyperlink ref="B12" location="'Executive Summary'!A1" display="Executive Summary"/>
    <hyperlink ref="B13" location="'Control Panel'!A1" display="Control Panel"/>
    <hyperlink ref="B14" location="'Historical Financials'!A1" display="Historical Financials"/>
    <hyperlink ref="B15" location="'Revenue Build'!A1" display="Revenue Build"/>
    <hyperlink ref="B16" location="'Expense Build'!A1" display="Expense Build"/>
    <hyperlink ref="B17" location="'Income Statement'!A1" display="Income Statement"/>
    <hyperlink ref="B18" location="'Working Capital'!A1" display="Working Capital"/>
    <hyperlink ref="B19" location="'PP&amp;E D&amp;A'!A1" display="PP&amp;E D&amp;A"/>
    <hyperlink ref="B20" location="'Debt Interest'!A1" display="Debt Interest"/>
    <hyperlink ref="B21" location="'Tax'!A1" display="Tax"/>
    <hyperlink ref="B22" location="'Balance Sheet'!A1" display="Balance Sheet"/>
    <hyperlink ref="B23" location="'Cash Flow Statement'!A1" display="Cash Flow Statement"/>
    <hyperlink ref="B24" location="'Scenarios'!A1" display="Scenarios"/>
    <hyperlink ref="B25" location="'Checks'!A1" display="Checks"/>
    <hyperlink ref="B26" location="'Source Notes'!A1" display="Source Notes"/>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rgb="FF0B1F3A"/>
  </sheetPr>
  <dimension ref="A1:J36"/>
  <sheetViews>
    <sheetView showGridLines="0" workbookViewId="0">
      <pane xSplit="1" ySplit="9" topLeftCell="B10" activePane="bottomRight" state="frozen"/>
      <selection pane="topRight" activeCell="B1" sqref="B1"/>
      <selection pane="bottomLeft" activeCell="A10" sqref="A10"/>
      <selection pane="bottomRight"/>
    </sheetView>
  </sheetViews>
  <sheetFormatPr defaultRowHeight="15"/>
  <cols>
    <col min="1" max="1" width="30.7109375" customWidth="1"/>
    <col min="2" max="9" width="14.7109375" customWidth="1"/>
    <col min="10" max="10" width="34.7109375" customWidth="1"/>
  </cols>
  <sheetData>
    <row r="1" spans="1:10" ht="24" customHeight="1">
      <c r="A1" s="1" t="s">
        <v>11</v>
      </c>
      <c r="B1" s="1"/>
      <c r="C1" s="1"/>
      <c r="D1" s="1"/>
      <c r="E1" s="1"/>
      <c r="F1" s="1"/>
      <c r="G1" s="1"/>
      <c r="H1" s="1"/>
      <c r="I1" s="1"/>
      <c r="J1" s="1"/>
    </row>
    <row r="3" spans="1:10">
      <c r="A3" s="2" t="s">
        <v>235</v>
      </c>
      <c r="B3" s="4">
        <f>'Control Panel'!$B$5</f>
        <v>0</v>
      </c>
    </row>
    <row r="4" spans="1:10">
      <c r="A4" s="2" t="s">
        <v>236</v>
      </c>
      <c r="B4" s="4">
        <f>'Control Panel'!$B$6&amp;" / "&amp;'Control Panel'!$B$7</f>
        <v>0</v>
      </c>
    </row>
    <row r="5" spans="1:10">
      <c r="A5" s="2" t="s">
        <v>237</v>
      </c>
      <c r="B5" s="4" t="s">
        <v>238</v>
      </c>
    </row>
    <row r="6" spans="1:10">
      <c r="A6" s="2" t="s">
        <v>239</v>
      </c>
      <c r="B6" s="4" t="s">
        <v>240</v>
      </c>
    </row>
    <row r="7" spans="1:10">
      <c r="A7" s="2" t="s">
        <v>241</v>
      </c>
      <c r="B7" s="4">
        <f>'Control Panel'!$B$8</f>
        <v>0</v>
      </c>
    </row>
    <row r="8" spans="1:10">
      <c r="A8" s="2" t="s">
        <v>242</v>
      </c>
      <c r="B8" s="4">
        <f>'Control Panel'!$B$10&amp;" / "&amp;Checks!$C$5</f>
        <v>0</v>
      </c>
    </row>
    <row r="10" spans="1:10">
      <c r="A10" s="8" t="s">
        <v>243</v>
      </c>
      <c r="B10" s="8"/>
      <c r="C10" s="8"/>
      <c r="D10" s="8"/>
      <c r="E10" s="8"/>
      <c r="F10" s="8"/>
      <c r="G10" s="8"/>
      <c r="H10" s="8"/>
      <c r="I10" s="8"/>
    </row>
    <row r="11" spans="1:10">
      <c r="A11" s="9" t="s">
        <v>128</v>
      </c>
      <c r="B11" s="10">
        <f>'Revenue Build'!I18</f>
        <v>0</v>
      </c>
    </row>
    <row r="12" spans="1:10">
      <c r="A12" s="9" t="s">
        <v>94</v>
      </c>
      <c r="B12" s="10">
        <f>'Income Statement'!I28</f>
        <v>0</v>
      </c>
    </row>
    <row r="13" spans="1:10">
      <c r="A13" s="9" t="s">
        <v>138</v>
      </c>
      <c r="B13" s="10">
        <f>'Income Statement'!I29</f>
        <v>0</v>
      </c>
    </row>
    <row r="14" spans="1:10">
      <c r="A14" s="9" t="s">
        <v>139</v>
      </c>
      <c r="B14" s="10">
        <f>'Income Statement'!I30</f>
        <v>0</v>
      </c>
    </row>
    <row r="15" spans="1:10">
      <c r="A15" s="9" t="s">
        <v>182</v>
      </c>
      <c r="B15" s="10">
        <f>'Cash Flow Statement'!I26</f>
        <v>0</v>
      </c>
    </row>
    <row r="16" spans="1:10">
      <c r="A16" s="9" t="s">
        <v>181</v>
      </c>
      <c r="B16" s="4">
        <f>'Balance Sheet'!I6</f>
        <v>0</v>
      </c>
    </row>
    <row r="17" spans="1:9">
      <c r="A17" s="9" t="s">
        <v>157</v>
      </c>
      <c r="B17" s="4">
        <f>'Balance Sheet'!I22</f>
        <v>0</v>
      </c>
    </row>
    <row r="18" spans="1:9">
      <c r="A18" s="9" t="s">
        <v>244</v>
      </c>
      <c r="B18" s="11">
        <f>IFERROR(('Balance Sheet'!I22-'Balance Sheet'!I6)/'Income Statement'!I16,0)</f>
        <v>0</v>
      </c>
    </row>
    <row r="21" spans="1:9">
      <c r="A21" s="8" t="s">
        <v>245</v>
      </c>
      <c r="B21" s="8"/>
      <c r="C21" s="8"/>
      <c r="D21" s="8"/>
      <c r="E21" s="8"/>
      <c r="F21" s="8"/>
      <c r="G21" s="8"/>
      <c r="H21" s="8"/>
      <c r="I21" s="8"/>
    </row>
    <row r="22" spans="1:9">
      <c r="D22" s="12" t="s">
        <v>42</v>
      </c>
      <c r="E22" s="12" t="s">
        <v>43</v>
      </c>
      <c r="F22" s="12" t="s">
        <v>44</v>
      </c>
      <c r="G22" s="12" t="s">
        <v>45</v>
      </c>
      <c r="H22" s="12" t="s">
        <v>46</v>
      </c>
    </row>
    <row r="23" spans="1:9">
      <c r="A23" s="13" t="s">
        <v>84</v>
      </c>
      <c r="D23" s="6">
        <f>'Income Statement'!E6</f>
        <v>0</v>
      </c>
      <c r="E23" s="6">
        <f>'Income Statement'!F6</f>
        <v>0</v>
      </c>
      <c r="F23" s="6">
        <f>'Income Statement'!G6</f>
        <v>0</v>
      </c>
      <c r="G23" s="6">
        <f>'Income Statement'!H6</f>
        <v>0</v>
      </c>
      <c r="H23" s="6">
        <f>'Income Statement'!I6</f>
        <v>0</v>
      </c>
    </row>
    <row r="24" spans="1:9">
      <c r="A24" s="13" t="s">
        <v>93</v>
      </c>
      <c r="D24" s="6">
        <f>'Income Statement'!E16</f>
        <v>0</v>
      </c>
      <c r="E24" s="6">
        <f>'Income Statement'!F16</f>
        <v>0</v>
      </c>
      <c r="F24" s="6">
        <f>'Income Statement'!G16</f>
        <v>0</v>
      </c>
      <c r="G24" s="6">
        <f>'Income Statement'!H16</f>
        <v>0</v>
      </c>
      <c r="H24" s="6">
        <f>'Income Statement'!I16</f>
        <v>0</v>
      </c>
    </row>
    <row r="25" spans="1:9">
      <c r="A25" s="9" t="s">
        <v>94</v>
      </c>
      <c r="D25" s="14">
        <f>'Income Statement'!E28</f>
        <v>0</v>
      </c>
      <c r="E25" s="14">
        <f>'Income Statement'!F28</f>
        <v>0</v>
      </c>
      <c r="F25" s="14">
        <f>'Income Statement'!G28</f>
        <v>0</v>
      </c>
      <c r="G25" s="14">
        <f>'Income Statement'!H28</f>
        <v>0</v>
      </c>
      <c r="H25" s="14">
        <f>'Income Statement'!I28</f>
        <v>0</v>
      </c>
    </row>
    <row r="26" spans="1:9">
      <c r="A26" s="9" t="s">
        <v>99</v>
      </c>
      <c r="D26" s="6">
        <f>'Income Statement'!E22</f>
        <v>0</v>
      </c>
      <c r="E26" s="6">
        <f>'Income Statement'!F22</f>
        <v>0</v>
      </c>
      <c r="F26" s="6">
        <f>'Income Statement'!G22</f>
        <v>0</v>
      </c>
      <c r="G26" s="6">
        <f>'Income Statement'!H22</f>
        <v>0</v>
      </c>
      <c r="H26" s="6">
        <f>'Income Statement'!I22</f>
        <v>0</v>
      </c>
    </row>
    <row r="27" spans="1:9">
      <c r="A27" s="13" t="s">
        <v>118</v>
      </c>
      <c r="D27" s="6">
        <f>'Cash Flow Statement'!E25</f>
        <v>0</v>
      </c>
      <c r="E27" s="6">
        <f>'Cash Flow Statement'!F25</f>
        <v>0</v>
      </c>
      <c r="F27" s="6">
        <f>'Cash Flow Statement'!G25</f>
        <v>0</v>
      </c>
      <c r="G27" s="6">
        <f>'Cash Flow Statement'!H25</f>
        <v>0</v>
      </c>
      <c r="H27" s="6">
        <f>'Cash Flow Statement'!I25</f>
        <v>0</v>
      </c>
    </row>
    <row r="28" spans="1:9">
      <c r="A28" s="9" t="s">
        <v>181</v>
      </c>
      <c r="D28" s="6">
        <f>'Cash Flow Statement'!E23</f>
        <v>0</v>
      </c>
      <c r="E28" s="6">
        <f>'Cash Flow Statement'!F23</f>
        <v>0</v>
      </c>
      <c r="F28" s="6">
        <f>'Cash Flow Statement'!G23</f>
        <v>0</v>
      </c>
      <c r="G28" s="6">
        <f>'Cash Flow Statement'!H23</f>
        <v>0</v>
      </c>
      <c r="H28" s="6">
        <f>'Cash Flow Statement'!I23</f>
        <v>0</v>
      </c>
    </row>
    <row r="29" spans="1:9">
      <c r="A29" s="9" t="s">
        <v>157</v>
      </c>
      <c r="D29" s="6">
        <f>'Debt Interest'!E12</f>
        <v>0</v>
      </c>
      <c r="E29" s="6">
        <f>'Debt Interest'!F12</f>
        <v>0</v>
      </c>
      <c r="F29" s="6">
        <f>'Debt Interest'!G12</f>
        <v>0</v>
      </c>
      <c r="G29" s="6">
        <f>'Debt Interest'!H12</f>
        <v>0</v>
      </c>
      <c r="H29" s="6">
        <f>'Debt Interest'!I12</f>
        <v>0</v>
      </c>
    </row>
    <row r="33" spans="1:9">
      <c r="A33" s="8" t="s">
        <v>246</v>
      </c>
      <c r="B33" s="8"/>
      <c r="C33" s="8"/>
      <c r="D33" s="8"/>
      <c r="E33" s="8"/>
      <c r="F33" s="8"/>
      <c r="G33" s="8"/>
      <c r="H33" s="8"/>
      <c r="I33" s="8"/>
    </row>
    <row r="34" spans="1:9">
      <c r="A34" s="2" t="s">
        <v>247</v>
      </c>
      <c r="B34" s="3" t="s">
        <v>248</v>
      </c>
    </row>
    <row r="36" spans="1:9">
      <c r="A36" s="2" t="s">
        <v>249</v>
      </c>
      <c r="B36" s="7" t="s">
        <v>250</v>
      </c>
    </row>
  </sheetData>
  <mergeCells count="4">
    <mergeCell ref="A1:J1"/>
    <mergeCell ref="A10:I10"/>
    <mergeCell ref="A21:I21"/>
    <mergeCell ref="A33:I33"/>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0B1F3A"/>
  </sheetPr>
  <dimension ref="A1:J146"/>
  <sheetViews>
    <sheetView showGridLines="0" workbookViewId="0">
      <pane xSplit="3" ySplit="12" topLeftCell="D13" activePane="bottomRight" state="frozen"/>
      <selection pane="topRight" activeCell="D1" sqref="D1"/>
      <selection pane="bottomLeft" activeCell="A13" sqref="A13"/>
      <selection pane="bottomRight"/>
    </sheetView>
  </sheetViews>
  <sheetFormatPr defaultRowHeight="15"/>
  <cols>
    <col min="1" max="1" width="34.7109375" customWidth="1"/>
    <col min="2" max="9" width="14.7109375" customWidth="1"/>
    <col min="10" max="10" width="42.7109375" customWidth="1"/>
  </cols>
  <sheetData>
    <row r="1" spans="1:10" ht="24" customHeight="1">
      <c r="A1" s="1" t="s">
        <v>12</v>
      </c>
      <c r="B1" s="1"/>
      <c r="C1" s="1"/>
      <c r="D1" s="1"/>
      <c r="E1" s="1"/>
      <c r="F1" s="1"/>
      <c r="G1" s="1"/>
      <c r="H1" s="1"/>
      <c r="I1" s="1"/>
      <c r="J1" s="1"/>
    </row>
    <row r="3" spans="1:10">
      <c r="A3" s="8" t="s">
        <v>28</v>
      </c>
    </row>
    <row r="5" spans="1:10">
      <c r="A5" s="13" t="s">
        <v>29</v>
      </c>
      <c r="B5" s="15" t="s">
        <v>30</v>
      </c>
    </row>
    <row r="6" spans="1:10">
      <c r="A6" s="9" t="s">
        <v>31</v>
      </c>
      <c r="B6" s="15" t="s">
        <v>32</v>
      </c>
    </row>
    <row r="7" spans="1:10">
      <c r="A7" s="9" t="s">
        <v>33</v>
      </c>
      <c r="B7" s="15" t="s">
        <v>34</v>
      </c>
    </row>
    <row r="8" spans="1:10">
      <c r="A8" s="13" t="s">
        <v>35</v>
      </c>
      <c r="B8" s="15" t="s">
        <v>36</v>
      </c>
    </row>
    <row r="9" spans="1:10">
      <c r="A9" s="9" t="s">
        <v>3</v>
      </c>
      <c r="B9" s="4" t="s">
        <v>4</v>
      </c>
    </row>
    <row r="10" spans="1:10">
      <c r="A10" s="9" t="s">
        <v>5</v>
      </c>
      <c r="B10" s="4" t="s">
        <v>37</v>
      </c>
    </row>
    <row r="11" spans="1:10">
      <c r="A11" s="9" t="s">
        <v>38</v>
      </c>
      <c r="B11" s="7" t="s">
        <v>39</v>
      </c>
    </row>
    <row r="12" spans="1:10">
      <c r="A12" s="8" t="s">
        <v>40</v>
      </c>
      <c r="B12" s="8"/>
      <c r="C12" s="8"/>
      <c r="D12" s="8"/>
      <c r="E12" s="8"/>
      <c r="F12" s="8"/>
      <c r="G12" s="8"/>
      <c r="H12" s="8"/>
    </row>
    <row r="13" spans="1:10">
      <c r="C13" s="12" t="s">
        <v>41</v>
      </c>
      <c r="D13" s="12" t="s">
        <v>42</v>
      </c>
      <c r="E13" s="12" t="s">
        <v>43</v>
      </c>
      <c r="F13" s="12" t="s">
        <v>44</v>
      </c>
      <c r="G13" s="12" t="s">
        <v>45</v>
      </c>
      <c r="H13" s="12" t="s">
        <v>46</v>
      </c>
    </row>
    <row r="14" spans="1:10">
      <c r="A14" s="9" t="s">
        <v>40</v>
      </c>
      <c r="C14" s="15" t="s">
        <v>36</v>
      </c>
      <c r="D14" s="16">
        <v>0.08500000000000001</v>
      </c>
      <c r="E14" s="16">
        <v>0.08</v>
      </c>
      <c r="F14" s="16">
        <v>0.075</v>
      </c>
      <c r="G14" s="16">
        <v>0.07000000000000001</v>
      </c>
      <c r="H14" s="16">
        <v>0.06</v>
      </c>
    </row>
    <row r="15" spans="1:10">
      <c r="A15" s="9" t="s">
        <v>40</v>
      </c>
      <c r="C15" s="15" t="s">
        <v>47</v>
      </c>
      <c r="D15" s="16">
        <v>0.03</v>
      </c>
      <c r="E15" s="16">
        <v>0.025</v>
      </c>
      <c r="F15" s="16">
        <v>0.02</v>
      </c>
      <c r="G15" s="16">
        <v>0.02</v>
      </c>
      <c r="H15" s="16">
        <v>0.015</v>
      </c>
    </row>
    <row r="16" spans="1:10">
      <c r="A16" s="9" t="s">
        <v>40</v>
      </c>
      <c r="C16" s="15" t="s">
        <v>48</v>
      </c>
      <c r="D16" s="16">
        <v>0.12</v>
      </c>
      <c r="E16" s="16">
        <v>0.115</v>
      </c>
      <c r="F16" s="16">
        <v>0.105</v>
      </c>
      <c r="G16" s="16">
        <v>0.095</v>
      </c>
      <c r="H16" s="16">
        <v>0.08500000000000001</v>
      </c>
    </row>
    <row r="18" spans="1:8">
      <c r="A18" s="8" t="s">
        <v>49</v>
      </c>
      <c r="B18" s="8"/>
      <c r="C18" s="8"/>
      <c r="D18" s="8"/>
      <c r="E18" s="8"/>
      <c r="F18" s="8"/>
      <c r="G18" s="8"/>
      <c r="H18" s="8"/>
    </row>
    <row r="19" spans="1:8">
      <c r="C19" s="12" t="s">
        <v>41</v>
      </c>
      <c r="D19" s="12" t="s">
        <v>42</v>
      </c>
      <c r="E19" s="12" t="s">
        <v>43</v>
      </c>
      <c r="F19" s="12" t="s">
        <v>44</v>
      </c>
      <c r="G19" s="12" t="s">
        <v>45</v>
      </c>
      <c r="H19" s="12" t="s">
        <v>46</v>
      </c>
    </row>
    <row r="20" spans="1:8">
      <c r="A20" s="9" t="s">
        <v>49</v>
      </c>
      <c r="C20" s="15" t="s">
        <v>36</v>
      </c>
      <c r="D20" s="16">
        <v>0.52</v>
      </c>
      <c r="E20" s="16">
        <v>0.525</v>
      </c>
      <c r="F20" s="16">
        <v>0.53</v>
      </c>
      <c r="G20" s="16">
        <v>0.535</v>
      </c>
      <c r="H20" s="16">
        <v>0.54</v>
      </c>
    </row>
    <row r="21" spans="1:8">
      <c r="A21" s="9" t="s">
        <v>49</v>
      </c>
      <c r="C21" s="15" t="s">
        <v>47</v>
      </c>
      <c r="D21" s="16">
        <v>0.5</v>
      </c>
      <c r="E21" s="16">
        <v>0.5</v>
      </c>
      <c r="F21" s="16">
        <v>0.505</v>
      </c>
      <c r="G21" s="16">
        <v>0.51</v>
      </c>
      <c r="H21" s="16">
        <v>0.515</v>
      </c>
    </row>
    <row r="22" spans="1:8">
      <c r="A22" s="9" t="s">
        <v>49</v>
      </c>
      <c r="C22" s="15" t="s">
        <v>48</v>
      </c>
      <c r="D22" s="16">
        <v>0.535</v>
      </c>
      <c r="E22" s="16">
        <v>0.545</v>
      </c>
      <c r="F22" s="16">
        <v>0.555</v>
      </c>
      <c r="G22" s="16">
        <v>0.5600000000000001</v>
      </c>
      <c r="H22" s="16">
        <v>0.5649999999999999</v>
      </c>
    </row>
    <row r="24" spans="1:8">
      <c r="A24" s="8" t="s">
        <v>50</v>
      </c>
      <c r="B24" s="8"/>
      <c r="C24" s="8"/>
      <c r="D24" s="8"/>
      <c r="E24" s="8"/>
      <c r="F24" s="8"/>
      <c r="G24" s="8"/>
      <c r="H24" s="8"/>
    </row>
    <row r="25" spans="1:8">
      <c r="C25" s="12" t="s">
        <v>41</v>
      </c>
      <c r="D25" s="12" t="s">
        <v>42</v>
      </c>
      <c r="E25" s="12" t="s">
        <v>43</v>
      </c>
      <c r="F25" s="12" t="s">
        <v>44</v>
      </c>
      <c r="G25" s="12" t="s">
        <v>45</v>
      </c>
      <c r="H25" s="12" t="s">
        <v>46</v>
      </c>
    </row>
    <row r="26" spans="1:8">
      <c r="A26" s="9" t="s">
        <v>50</v>
      </c>
      <c r="C26" s="15" t="s">
        <v>36</v>
      </c>
      <c r="D26" s="16">
        <v>0.152</v>
      </c>
      <c r="E26" s="16">
        <v>0.149</v>
      </c>
      <c r="F26" s="16">
        <v>0.146</v>
      </c>
      <c r="G26" s="16">
        <v>0.143</v>
      </c>
      <c r="H26" s="16">
        <v>0.14</v>
      </c>
    </row>
    <row r="27" spans="1:8">
      <c r="A27" s="9" t="s">
        <v>50</v>
      </c>
      <c r="C27" s="15" t="s">
        <v>47</v>
      </c>
      <c r="D27" s="16">
        <v>0.16</v>
      </c>
      <c r="E27" s="16">
        <v>0.158</v>
      </c>
      <c r="F27" s="16">
        <v>0.155</v>
      </c>
      <c r="G27" s="16">
        <v>0.152</v>
      </c>
      <c r="H27" s="16">
        <v>0.15</v>
      </c>
    </row>
    <row r="28" spans="1:8">
      <c r="A28" s="9" t="s">
        <v>50</v>
      </c>
      <c r="C28" s="15" t="s">
        <v>48</v>
      </c>
      <c r="D28" s="16">
        <v>0.148</v>
      </c>
      <c r="E28" s="16">
        <v>0.144</v>
      </c>
      <c r="F28" s="16">
        <v>0.14</v>
      </c>
      <c r="G28" s="16">
        <v>0.136</v>
      </c>
      <c r="H28" s="16">
        <v>0.132</v>
      </c>
    </row>
    <row r="30" spans="1:8">
      <c r="A30" s="8" t="s">
        <v>51</v>
      </c>
      <c r="B30" s="8"/>
      <c r="C30" s="8"/>
      <c r="D30" s="8"/>
      <c r="E30" s="8"/>
      <c r="F30" s="8"/>
      <c r="G30" s="8"/>
      <c r="H30" s="8"/>
    </row>
    <row r="31" spans="1:8">
      <c r="C31" s="12" t="s">
        <v>41</v>
      </c>
      <c r="D31" s="12" t="s">
        <v>42</v>
      </c>
      <c r="E31" s="12" t="s">
        <v>43</v>
      </c>
      <c r="F31" s="12" t="s">
        <v>44</v>
      </c>
      <c r="G31" s="12" t="s">
        <v>45</v>
      </c>
      <c r="H31" s="12" t="s">
        <v>46</v>
      </c>
    </row>
    <row r="32" spans="1:8">
      <c r="A32" s="9" t="s">
        <v>51</v>
      </c>
      <c r="C32" s="15" t="s">
        <v>36</v>
      </c>
      <c r="D32" s="16">
        <v>0.08</v>
      </c>
      <c r="E32" s="16">
        <v>0.078</v>
      </c>
      <c r="F32" s="16">
        <v>0.076</v>
      </c>
      <c r="G32" s="16">
        <v>0.075</v>
      </c>
      <c r="H32" s="16">
        <v>0.074</v>
      </c>
    </row>
    <row r="33" spans="1:8">
      <c r="A33" s="9" t="s">
        <v>51</v>
      </c>
      <c r="C33" s="15" t="s">
        <v>47</v>
      </c>
      <c r="D33" s="16">
        <v>0.082</v>
      </c>
      <c r="E33" s="16">
        <v>0.082</v>
      </c>
      <c r="F33" s="16">
        <v>0.081</v>
      </c>
      <c r="G33" s="16">
        <v>0.08</v>
      </c>
      <c r="H33" s="16">
        <v>0.079</v>
      </c>
    </row>
    <row r="34" spans="1:8">
      <c r="A34" s="9" t="s">
        <v>51</v>
      </c>
      <c r="C34" s="15" t="s">
        <v>48</v>
      </c>
      <c r="D34" s="16">
        <v>0.079</v>
      </c>
      <c r="E34" s="16">
        <v>0.077</v>
      </c>
      <c r="F34" s="16">
        <v>0.075</v>
      </c>
      <c r="G34" s="16">
        <v>0.073</v>
      </c>
      <c r="H34" s="16">
        <v>0.07199999999999999</v>
      </c>
    </row>
    <row r="36" spans="1:8">
      <c r="A36" s="8" t="s">
        <v>52</v>
      </c>
      <c r="B36" s="8"/>
      <c r="C36" s="8"/>
      <c r="D36" s="8"/>
      <c r="E36" s="8"/>
      <c r="F36" s="8"/>
      <c r="G36" s="8"/>
      <c r="H36" s="8"/>
    </row>
    <row r="37" spans="1:8">
      <c r="C37" s="12" t="s">
        <v>41</v>
      </c>
      <c r="D37" s="12" t="s">
        <v>42</v>
      </c>
      <c r="E37" s="12" t="s">
        <v>43</v>
      </c>
      <c r="F37" s="12" t="s">
        <v>44</v>
      </c>
      <c r="G37" s="12" t="s">
        <v>45</v>
      </c>
      <c r="H37" s="12" t="s">
        <v>46</v>
      </c>
    </row>
    <row r="38" spans="1:8">
      <c r="A38" s="9" t="s">
        <v>52</v>
      </c>
      <c r="C38" s="15" t="s">
        <v>36</v>
      </c>
      <c r="D38" s="16">
        <v>0.078</v>
      </c>
      <c r="E38" s="16">
        <v>0.076</v>
      </c>
      <c r="F38" s="16">
        <v>0.074</v>
      </c>
      <c r="G38" s="16">
        <v>0.07199999999999999</v>
      </c>
      <c r="H38" s="16">
        <v>0.07000000000000001</v>
      </c>
    </row>
    <row r="39" spans="1:8">
      <c r="A39" s="9" t="s">
        <v>52</v>
      </c>
      <c r="C39" s="15" t="s">
        <v>47</v>
      </c>
      <c r="D39" s="16">
        <v>0.083</v>
      </c>
      <c r="E39" s="16">
        <v>0.082</v>
      </c>
      <c r="F39" s="16">
        <v>0.08</v>
      </c>
      <c r="G39" s="16">
        <v>0.078</v>
      </c>
      <c r="H39" s="16">
        <v>0.076</v>
      </c>
    </row>
    <row r="40" spans="1:8">
      <c r="A40" s="9" t="s">
        <v>52</v>
      </c>
      <c r="C40" s="15" t="s">
        <v>48</v>
      </c>
      <c r="D40" s="16">
        <v>0.075</v>
      </c>
      <c r="E40" s="16">
        <v>0.073</v>
      </c>
      <c r="F40" s="16">
        <v>0.07099999999999999</v>
      </c>
      <c r="G40" s="16">
        <v>0.06900000000000001</v>
      </c>
      <c r="H40" s="16">
        <v>0.067</v>
      </c>
    </row>
    <row r="42" spans="1:8">
      <c r="A42" s="8" t="s">
        <v>53</v>
      </c>
      <c r="B42" s="8"/>
      <c r="C42" s="8"/>
      <c r="D42" s="8"/>
      <c r="E42" s="8"/>
      <c r="F42" s="8"/>
      <c r="G42" s="8"/>
      <c r="H42" s="8"/>
    </row>
    <row r="43" spans="1:8">
      <c r="C43" s="12" t="s">
        <v>41</v>
      </c>
      <c r="D43" s="12" t="s">
        <v>42</v>
      </c>
      <c r="E43" s="12" t="s">
        <v>43</v>
      </c>
      <c r="F43" s="12" t="s">
        <v>44</v>
      </c>
      <c r="G43" s="12" t="s">
        <v>45</v>
      </c>
      <c r="H43" s="12" t="s">
        <v>46</v>
      </c>
    </row>
    <row r="44" spans="1:8">
      <c r="A44" s="9" t="s">
        <v>53</v>
      </c>
      <c r="C44" s="15" t="s">
        <v>36</v>
      </c>
      <c r="D44" s="16">
        <v>0.016</v>
      </c>
      <c r="E44" s="16">
        <v>0.015</v>
      </c>
      <c r="F44" s="16">
        <v>0.015</v>
      </c>
      <c r="G44" s="16">
        <v>0.014</v>
      </c>
      <c r="H44" s="16">
        <v>0.014</v>
      </c>
    </row>
    <row r="45" spans="1:8">
      <c r="A45" s="9" t="s">
        <v>53</v>
      </c>
      <c r="C45" s="15" t="s">
        <v>47</v>
      </c>
      <c r="D45" s="16">
        <v>0.018</v>
      </c>
      <c r="E45" s="16">
        <v>0.018</v>
      </c>
      <c r="F45" s="16">
        <v>0.017</v>
      </c>
      <c r="G45" s="16">
        <v>0.017</v>
      </c>
      <c r="H45" s="16">
        <v>0.016</v>
      </c>
    </row>
    <row r="46" spans="1:8">
      <c r="A46" s="9" t="s">
        <v>53</v>
      </c>
      <c r="C46" s="15" t="s">
        <v>48</v>
      </c>
      <c r="D46" s="16">
        <v>0.015</v>
      </c>
      <c r="E46" s="16">
        <v>0.014</v>
      </c>
      <c r="F46" s="16">
        <v>0.014</v>
      </c>
      <c r="G46" s="16">
        <v>0.013</v>
      </c>
      <c r="H46" s="16">
        <v>0.013</v>
      </c>
    </row>
    <row r="48" spans="1:8">
      <c r="A48" s="8" t="s">
        <v>54</v>
      </c>
      <c r="B48" s="8"/>
      <c r="C48" s="8"/>
      <c r="D48" s="8"/>
      <c r="E48" s="8"/>
      <c r="F48" s="8"/>
      <c r="G48" s="8"/>
      <c r="H48" s="8"/>
    </row>
    <row r="49" spans="1:8">
      <c r="C49" s="12" t="s">
        <v>41</v>
      </c>
      <c r="D49" s="12" t="s">
        <v>42</v>
      </c>
      <c r="E49" s="12" t="s">
        <v>43</v>
      </c>
      <c r="F49" s="12" t="s">
        <v>44</v>
      </c>
      <c r="G49" s="12" t="s">
        <v>45</v>
      </c>
      <c r="H49" s="12" t="s">
        <v>46</v>
      </c>
    </row>
    <row r="50" spans="1:8">
      <c r="A50" s="9" t="s">
        <v>54</v>
      </c>
      <c r="C50" s="15" t="s">
        <v>36</v>
      </c>
      <c r="D50" s="16">
        <v>0.105</v>
      </c>
      <c r="E50" s="16">
        <v>0.103</v>
      </c>
      <c r="F50" s="16">
        <v>0.101</v>
      </c>
      <c r="G50" s="16">
        <v>0.1</v>
      </c>
      <c r="H50" s="16">
        <v>0.098</v>
      </c>
    </row>
    <row r="51" spans="1:8">
      <c r="A51" s="9" t="s">
        <v>54</v>
      </c>
      <c r="C51" s="15" t="s">
        <v>47</v>
      </c>
      <c r="D51" s="16">
        <v>0.108</v>
      </c>
      <c r="E51" s="16">
        <v>0.107</v>
      </c>
      <c r="F51" s="16">
        <v>0.106</v>
      </c>
      <c r="G51" s="16">
        <v>0.105</v>
      </c>
      <c r="H51" s="16">
        <v>0.104</v>
      </c>
    </row>
    <row r="52" spans="1:8">
      <c r="A52" s="9" t="s">
        <v>54</v>
      </c>
      <c r="C52" s="15" t="s">
        <v>48</v>
      </c>
      <c r="D52" s="16">
        <v>0.103</v>
      </c>
      <c r="E52" s="16">
        <v>0.101</v>
      </c>
      <c r="F52" s="16">
        <v>0.099</v>
      </c>
      <c r="G52" s="16">
        <v>0.097</v>
      </c>
      <c r="H52" s="16">
        <v>0.096</v>
      </c>
    </row>
    <row r="54" spans="1:8">
      <c r="A54" s="8" t="s">
        <v>55</v>
      </c>
      <c r="B54" s="8"/>
      <c r="C54" s="8"/>
      <c r="D54" s="8"/>
      <c r="E54" s="8"/>
      <c r="F54" s="8"/>
      <c r="G54" s="8"/>
      <c r="H54" s="8"/>
    </row>
    <row r="55" spans="1:8">
      <c r="C55" s="12" t="s">
        <v>41</v>
      </c>
      <c r="D55" s="12" t="s">
        <v>42</v>
      </c>
      <c r="E55" s="12" t="s">
        <v>43</v>
      </c>
      <c r="F55" s="12" t="s">
        <v>44</v>
      </c>
      <c r="G55" s="12" t="s">
        <v>45</v>
      </c>
      <c r="H55" s="12" t="s">
        <v>46</v>
      </c>
    </row>
    <row r="56" spans="1:8">
      <c r="A56" s="9" t="s">
        <v>55</v>
      </c>
      <c r="C56" s="15" t="s">
        <v>36</v>
      </c>
      <c r="D56" s="16">
        <v>0.065</v>
      </c>
      <c r="E56" s="16">
        <v>0.062</v>
      </c>
      <c r="F56" s="16">
        <v>0.06</v>
      </c>
      <c r="G56" s="16">
        <v>0.058</v>
      </c>
      <c r="H56" s="16">
        <v>0.056</v>
      </c>
    </row>
    <row r="57" spans="1:8">
      <c r="A57" s="9" t="s">
        <v>55</v>
      </c>
      <c r="C57" s="15" t="s">
        <v>47</v>
      </c>
      <c r="D57" s="16">
        <v>0.06</v>
      </c>
      <c r="E57" s="16">
        <v>0.058</v>
      </c>
      <c r="F57" s="16">
        <v>0.056</v>
      </c>
      <c r="G57" s="16">
        <v>0.055</v>
      </c>
      <c r="H57" s="16">
        <v>0.054</v>
      </c>
    </row>
    <row r="58" spans="1:8">
      <c r="A58" s="9" t="s">
        <v>55</v>
      </c>
      <c r="C58" s="15" t="s">
        <v>48</v>
      </c>
      <c r="D58" s="16">
        <v>0.07199999999999999</v>
      </c>
      <c r="E58" s="16">
        <v>0.07000000000000001</v>
      </c>
      <c r="F58" s="16">
        <v>0.068</v>
      </c>
      <c r="G58" s="16">
        <v>0.065</v>
      </c>
      <c r="H58" s="16">
        <v>0.062</v>
      </c>
    </row>
    <row r="60" spans="1:8">
      <c r="A60" s="8" t="s">
        <v>56</v>
      </c>
      <c r="B60" s="8"/>
      <c r="C60" s="8"/>
      <c r="D60" s="8"/>
      <c r="E60" s="8"/>
      <c r="F60" s="8"/>
      <c r="G60" s="8"/>
      <c r="H60" s="8"/>
    </row>
    <row r="61" spans="1:8">
      <c r="C61" s="12" t="s">
        <v>41</v>
      </c>
      <c r="D61" s="12" t="s">
        <v>42</v>
      </c>
      <c r="E61" s="12" t="s">
        <v>43</v>
      </c>
      <c r="F61" s="12" t="s">
        <v>44</v>
      </c>
      <c r="G61" s="12" t="s">
        <v>45</v>
      </c>
      <c r="H61" s="12" t="s">
        <v>46</v>
      </c>
    </row>
    <row r="62" spans="1:8">
      <c r="A62" s="9" t="s">
        <v>56</v>
      </c>
      <c r="C62" s="15" t="s">
        <v>36</v>
      </c>
      <c r="D62" s="17">
        <v>38</v>
      </c>
      <c r="E62" s="17">
        <v>38</v>
      </c>
      <c r="F62" s="17">
        <v>37</v>
      </c>
      <c r="G62" s="17">
        <v>37</v>
      </c>
      <c r="H62" s="17">
        <v>36</v>
      </c>
    </row>
    <row r="63" spans="1:8">
      <c r="A63" s="9" t="s">
        <v>56</v>
      </c>
      <c r="C63" s="15" t="s">
        <v>47</v>
      </c>
      <c r="D63" s="17">
        <v>44</v>
      </c>
      <c r="E63" s="17">
        <v>45</v>
      </c>
      <c r="F63" s="17">
        <v>45</v>
      </c>
      <c r="G63" s="17">
        <v>46</v>
      </c>
      <c r="H63" s="17">
        <v>46</v>
      </c>
    </row>
    <row r="64" spans="1:8">
      <c r="A64" s="9" t="s">
        <v>56</v>
      </c>
      <c r="C64" s="15" t="s">
        <v>48</v>
      </c>
      <c r="D64" s="17">
        <v>36</v>
      </c>
      <c r="E64" s="17">
        <v>35</v>
      </c>
      <c r="F64" s="17">
        <v>35</v>
      </c>
      <c r="G64" s="17">
        <v>34</v>
      </c>
      <c r="H64" s="17">
        <v>34</v>
      </c>
    </row>
    <row r="66" spans="1:8">
      <c r="A66" s="8" t="s">
        <v>57</v>
      </c>
      <c r="B66" s="8"/>
      <c r="C66" s="8"/>
      <c r="D66" s="8"/>
      <c r="E66" s="8"/>
      <c r="F66" s="8"/>
      <c r="G66" s="8"/>
      <c r="H66" s="8"/>
    </row>
    <row r="67" spans="1:8">
      <c r="C67" s="12" t="s">
        <v>41</v>
      </c>
      <c r="D67" s="12" t="s">
        <v>42</v>
      </c>
      <c r="E67" s="12" t="s">
        <v>43</v>
      </c>
      <c r="F67" s="12" t="s">
        <v>44</v>
      </c>
      <c r="G67" s="12" t="s">
        <v>45</v>
      </c>
      <c r="H67" s="12" t="s">
        <v>46</v>
      </c>
    </row>
    <row r="68" spans="1:8">
      <c r="A68" s="9" t="s">
        <v>57</v>
      </c>
      <c r="C68" s="15" t="s">
        <v>36</v>
      </c>
      <c r="D68" s="17">
        <v>70</v>
      </c>
      <c r="E68" s="17">
        <v>69</v>
      </c>
      <c r="F68" s="17">
        <v>68</v>
      </c>
      <c r="G68" s="17">
        <v>67</v>
      </c>
      <c r="H68" s="17">
        <v>66</v>
      </c>
    </row>
    <row r="69" spans="1:8">
      <c r="A69" s="9" t="s">
        <v>57</v>
      </c>
      <c r="C69" s="15" t="s">
        <v>47</v>
      </c>
      <c r="D69" s="17">
        <v>76</v>
      </c>
      <c r="E69" s="17">
        <v>78</v>
      </c>
      <c r="F69" s="17">
        <v>79</v>
      </c>
      <c r="G69" s="17">
        <v>80</v>
      </c>
      <c r="H69" s="17">
        <v>80</v>
      </c>
    </row>
    <row r="70" spans="1:8">
      <c r="A70" s="9" t="s">
        <v>57</v>
      </c>
      <c r="C70" s="15" t="s">
        <v>48</v>
      </c>
      <c r="D70" s="17">
        <v>67</v>
      </c>
      <c r="E70" s="17">
        <v>65</v>
      </c>
      <c r="F70" s="17">
        <v>64</v>
      </c>
      <c r="G70" s="17">
        <v>63</v>
      </c>
      <c r="H70" s="17">
        <v>62</v>
      </c>
    </row>
    <row r="72" spans="1:8">
      <c r="A72" s="8" t="s">
        <v>58</v>
      </c>
      <c r="B72" s="8"/>
      <c r="C72" s="8"/>
      <c r="D72" s="8"/>
      <c r="E72" s="8"/>
      <c r="F72" s="8"/>
      <c r="G72" s="8"/>
      <c r="H72" s="8"/>
    </row>
    <row r="73" spans="1:8">
      <c r="C73" s="12" t="s">
        <v>41</v>
      </c>
      <c r="D73" s="12" t="s">
        <v>42</v>
      </c>
      <c r="E73" s="12" t="s">
        <v>43</v>
      </c>
      <c r="F73" s="12" t="s">
        <v>44</v>
      </c>
      <c r="G73" s="12" t="s">
        <v>45</v>
      </c>
      <c r="H73" s="12" t="s">
        <v>46</v>
      </c>
    </row>
    <row r="74" spans="1:8">
      <c r="A74" s="9" t="s">
        <v>58</v>
      </c>
      <c r="C74" s="15" t="s">
        <v>36</v>
      </c>
      <c r="D74" s="17">
        <v>55</v>
      </c>
      <c r="E74" s="17">
        <v>55</v>
      </c>
      <c r="F74" s="17">
        <v>55</v>
      </c>
      <c r="G74" s="17">
        <v>54</v>
      </c>
      <c r="H74" s="17">
        <v>54</v>
      </c>
    </row>
    <row r="75" spans="1:8">
      <c r="A75" s="9" t="s">
        <v>58</v>
      </c>
      <c r="C75" s="15" t="s">
        <v>47</v>
      </c>
      <c r="D75" s="17">
        <v>52</v>
      </c>
      <c r="E75" s="17">
        <v>51</v>
      </c>
      <c r="F75" s="17">
        <v>50</v>
      </c>
      <c r="G75" s="17">
        <v>50</v>
      </c>
      <c r="H75" s="17">
        <v>49</v>
      </c>
    </row>
    <row r="76" spans="1:8">
      <c r="A76" s="9" t="s">
        <v>58</v>
      </c>
      <c r="C76" s="15" t="s">
        <v>48</v>
      </c>
      <c r="D76" s="17">
        <v>57</v>
      </c>
      <c r="E76" s="17">
        <v>57</v>
      </c>
      <c r="F76" s="17">
        <v>58</v>
      </c>
      <c r="G76" s="17">
        <v>58</v>
      </c>
      <c r="H76" s="17">
        <v>58</v>
      </c>
    </row>
    <row r="78" spans="1:8">
      <c r="A78" s="8" t="s">
        <v>59</v>
      </c>
      <c r="B78" s="8"/>
      <c r="C78" s="8"/>
      <c r="D78" s="8"/>
      <c r="E78" s="8"/>
      <c r="F78" s="8"/>
      <c r="G78" s="8"/>
      <c r="H78" s="8"/>
    </row>
    <row r="79" spans="1:8">
      <c r="C79" s="12" t="s">
        <v>41</v>
      </c>
      <c r="D79" s="12" t="s">
        <v>42</v>
      </c>
      <c r="E79" s="12" t="s">
        <v>43</v>
      </c>
      <c r="F79" s="12" t="s">
        <v>44</v>
      </c>
      <c r="G79" s="12" t="s">
        <v>45</v>
      </c>
      <c r="H79" s="12" t="s">
        <v>46</v>
      </c>
    </row>
    <row r="80" spans="1:8">
      <c r="A80" s="9" t="s">
        <v>59</v>
      </c>
      <c r="C80" s="15" t="s">
        <v>36</v>
      </c>
      <c r="D80" s="16">
        <v>0.06</v>
      </c>
      <c r="E80" s="16">
        <v>0.059</v>
      </c>
      <c r="F80" s="16">
        <v>0.058</v>
      </c>
      <c r="G80" s="16">
        <v>0.057</v>
      </c>
      <c r="H80" s="16">
        <v>0.056</v>
      </c>
    </row>
    <row r="81" spans="1:8">
      <c r="A81" s="9" t="s">
        <v>59</v>
      </c>
      <c r="C81" s="15" t="s">
        <v>47</v>
      </c>
      <c r="D81" s="16">
        <v>0.063</v>
      </c>
      <c r="E81" s="16">
        <v>0.063</v>
      </c>
      <c r="F81" s="16">
        <v>0.062</v>
      </c>
      <c r="G81" s="16">
        <v>0.061</v>
      </c>
      <c r="H81" s="16">
        <v>0.06</v>
      </c>
    </row>
    <row r="82" spans="1:8">
      <c r="A82" s="9" t="s">
        <v>59</v>
      </c>
      <c r="C82" s="15" t="s">
        <v>48</v>
      </c>
      <c r="D82" s="16">
        <v>0.058</v>
      </c>
      <c r="E82" s="16">
        <v>0.057</v>
      </c>
      <c r="F82" s="16">
        <v>0.056</v>
      </c>
      <c r="G82" s="16">
        <v>0.055</v>
      </c>
      <c r="H82" s="16">
        <v>0.054</v>
      </c>
    </row>
    <row r="84" spans="1:8">
      <c r="A84" s="8" t="s">
        <v>60</v>
      </c>
      <c r="B84" s="8"/>
      <c r="C84" s="8"/>
      <c r="D84" s="8"/>
      <c r="E84" s="8"/>
      <c r="F84" s="8"/>
      <c r="G84" s="8"/>
      <c r="H84" s="8"/>
    </row>
    <row r="85" spans="1:8">
      <c r="C85" s="12" t="s">
        <v>41</v>
      </c>
      <c r="D85" s="12" t="s">
        <v>42</v>
      </c>
      <c r="E85" s="12" t="s">
        <v>43</v>
      </c>
      <c r="F85" s="12" t="s">
        <v>44</v>
      </c>
      <c r="G85" s="12" t="s">
        <v>45</v>
      </c>
      <c r="H85" s="12" t="s">
        <v>46</v>
      </c>
    </row>
    <row r="86" spans="1:8">
      <c r="A86" s="9" t="s">
        <v>60</v>
      </c>
      <c r="C86" s="15" t="s">
        <v>36</v>
      </c>
      <c r="D86" s="16">
        <v>0.036</v>
      </c>
      <c r="E86" s="16">
        <v>0.036</v>
      </c>
      <c r="F86" s="16">
        <v>0.035</v>
      </c>
      <c r="G86" s="16">
        <v>0.035</v>
      </c>
      <c r="H86" s="16">
        <v>0.034</v>
      </c>
    </row>
    <row r="87" spans="1:8">
      <c r="A87" s="9" t="s">
        <v>60</v>
      </c>
      <c r="C87" s="15" t="s">
        <v>47</v>
      </c>
      <c r="D87" s="16">
        <v>0.038</v>
      </c>
      <c r="E87" s="16">
        <v>0.039</v>
      </c>
      <c r="F87" s="16">
        <v>0.04</v>
      </c>
      <c r="G87" s="16">
        <v>0.04</v>
      </c>
      <c r="H87" s="16">
        <v>0.04</v>
      </c>
    </row>
    <row r="88" spans="1:8">
      <c r="A88" s="9" t="s">
        <v>60</v>
      </c>
      <c r="C88" s="15" t="s">
        <v>48</v>
      </c>
      <c r="D88" s="16">
        <v>0.035</v>
      </c>
      <c r="E88" s="16">
        <v>0.034</v>
      </c>
      <c r="F88" s="16">
        <v>0.034</v>
      </c>
      <c r="G88" s="16">
        <v>0.033</v>
      </c>
      <c r="H88" s="16">
        <v>0.033</v>
      </c>
    </row>
    <row r="90" spans="1:8">
      <c r="A90" s="8" t="s">
        <v>61</v>
      </c>
      <c r="B90" s="8"/>
      <c r="C90" s="8"/>
      <c r="D90" s="8"/>
      <c r="E90" s="8"/>
      <c r="F90" s="8"/>
      <c r="G90" s="8"/>
      <c r="H90" s="8"/>
    </row>
    <row r="91" spans="1:8">
      <c r="C91" s="12" t="s">
        <v>41</v>
      </c>
      <c r="D91" s="12" t="s">
        <v>42</v>
      </c>
      <c r="E91" s="12" t="s">
        <v>43</v>
      </c>
      <c r="F91" s="12" t="s">
        <v>44</v>
      </c>
      <c r="G91" s="12" t="s">
        <v>45</v>
      </c>
      <c r="H91" s="12" t="s">
        <v>46</v>
      </c>
    </row>
    <row r="92" spans="1:8">
      <c r="A92" s="9" t="s">
        <v>61</v>
      </c>
      <c r="C92" s="15" t="s">
        <v>36</v>
      </c>
      <c r="D92" s="16">
        <v>0.044</v>
      </c>
      <c r="E92" s="16">
        <v>0.043</v>
      </c>
      <c r="F92" s="16">
        <v>0.042</v>
      </c>
      <c r="G92" s="16">
        <v>0.041</v>
      </c>
      <c r="H92" s="16">
        <v>0.04</v>
      </c>
    </row>
    <row r="93" spans="1:8">
      <c r="A93" s="9" t="s">
        <v>61</v>
      </c>
      <c r="C93" s="15" t="s">
        <v>47</v>
      </c>
      <c r="D93" s="16">
        <v>0.046</v>
      </c>
      <c r="E93" s="16">
        <v>0.046</v>
      </c>
      <c r="F93" s="16">
        <v>0.045</v>
      </c>
      <c r="G93" s="16">
        <v>0.045</v>
      </c>
      <c r="H93" s="16">
        <v>0.044</v>
      </c>
    </row>
    <row r="94" spans="1:8">
      <c r="A94" s="9" t="s">
        <v>61</v>
      </c>
      <c r="C94" s="15" t="s">
        <v>48</v>
      </c>
      <c r="D94" s="16">
        <v>0.043</v>
      </c>
      <c r="E94" s="16">
        <v>0.042</v>
      </c>
      <c r="F94" s="16">
        <v>0.041</v>
      </c>
      <c r="G94" s="16">
        <v>0.04</v>
      </c>
      <c r="H94" s="16">
        <v>0.039</v>
      </c>
    </row>
    <row r="96" spans="1:8">
      <c r="A96" s="8" t="s">
        <v>62</v>
      </c>
      <c r="B96" s="8"/>
      <c r="C96" s="8"/>
      <c r="D96" s="8"/>
      <c r="E96" s="8"/>
      <c r="F96" s="8"/>
      <c r="G96" s="8"/>
      <c r="H96" s="8"/>
    </row>
    <row r="97" spans="1:8">
      <c r="C97" s="12" t="s">
        <v>41</v>
      </c>
      <c r="D97" s="12" t="s">
        <v>42</v>
      </c>
      <c r="E97" s="12" t="s">
        <v>43</v>
      </c>
      <c r="F97" s="12" t="s">
        <v>44</v>
      </c>
      <c r="G97" s="12" t="s">
        <v>45</v>
      </c>
      <c r="H97" s="12" t="s">
        <v>46</v>
      </c>
    </row>
    <row r="98" spans="1:8">
      <c r="A98" s="9" t="s">
        <v>62</v>
      </c>
      <c r="C98" s="15" t="s">
        <v>36</v>
      </c>
      <c r="D98" s="16">
        <v>0.25</v>
      </c>
      <c r="E98" s="16">
        <v>0.25</v>
      </c>
      <c r="F98" s="16">
        <v>0.25</v>
      </c>
      <c r="G98" s="16">
        <v>0.25</v>
      </c>
      <c r="H98" s="16">
        <v>0.25</v>
      </c>
    </row>
    <row r="99" spans="1:8">
      <c r="A99" s="9" t="s">
        <v>62</v>
      </c>
      <c r="C99" s="15" t="s">
        <v>47</v>
      </c>
      <c r="D99" s="16">
        <v>0.25</v>
      </c>
      <c r="E99" s="16">
        <v>0.25</v>
      </c>
      <c r="F99" s="16">
        <v>0.25</v>
      </c>
      <c r="G99" s="16">
        <v>0.25</v>
      </c>
      <c r="H99" s="16">
        <v>0.25</v>
      </c>
    </row>
    <row r="100" spans="1:8">
      <c r="A100" s="9" t="s">
        <v>62</v>
      </c>
      <c r="C100" s="15" t="s">
        <v>48</v>
      </c>
      <c r="D100" s="16">
        <v>0.25</v>
      </c>
      <c r="E100" s="16">
        <v>0.25</v>
      </c>
      <c r="F100" s="16">
        <v>0.25</v>
      </c>
      <c r="G100" s="16">
        <v>0.25</v>
      </c>
      <c r="H100" s="16">
        <v>0.25</v>
      </c>
    </row>
    <row r="102" spans="1:8">
      <c r="A102" s="8" t="s">
        <v>63</v>
      </c>
      <c r="B102" s="8"/>
      <c r="C102" s="8"/>
      <c r="D102" s="8"/>
      <c r="E102" s="8"/>
      <c r="F102" s="8"/>
      <c r="G102" s="8"/>
      <c r="H102" s="8"/>
    </row>
    <row r="103" spans="1:8">
      <c r="C103" s="12" t="s">
        <v>41</v>
      </c>
      <c r="D103" s="12" t="s">
        <v>42</v>
      </c>
      <c r="E103" s="12" t="s">
        <v>43</v>
      </c>
      <c r="F103" s="12" t="s">
        <v>44</v>
      </c>
      <c r="G103" s="12" t="s">
        <v>45</v>
      </c>
      <c r="H103" s="12" t="s">
        <v>46</v>
      </c>
    </row>
    <row r="104" spans="1:8">
      <c r="A104" s="9" t="s">
        <v>63</v>
      </c>
      <c r="C104" s="15" t="s">
        <v>36</v>
      </c>
      <c r="D104" s="16">
        <v>0.22</v>
      </c>
      <c r="E104" s="16">
        <v>0.225</v>
      </c>
      <c r="F104" s="16">
        <v>0.23</v>
      </c>
      <c r="G104" s="16">
        <v>0.235</v>
      </c>
      <c r="H104" s="16">
        <v>0.24</v>
      </c>
    </row>
    <row r="105" spans="1:8">
      <c r="A105" s="9" t="s">
        <v>63</v>
      </c>
      <c r="C105" s="15" t="s">
        <v>47</v>
      </c>
      <c r="D105" s="16">
        <v>0.21</v>
      </c>
      <c r="E105" s="16">
        <v>0.215</v>
      </c>
      <c r="F105" s="16">
        <v>0.22</v>
      </c>
      <c r="G105" s="16">
        <v>0.225</v>
      </c>
      <c r="H105" s="16">
        <v>0.23</v>
      </c>
    </row>
    <row r="106" spans="1:8">
      <c r="A106" s="9" t="s">
        <v>63</v>
      </c>
      <c r="C106" s="15" t="s">
        <v>48</v>
      </c>
      <c r="D106" s="16">
        <v>0.23</v>
      </c>
      <c r="E106" s="16">
        <v>0.235</v>
      </c>
      <c r="F106" s="16">
        <v>0.24</v>
      </c>
      <c r="G106" s="16">
        <v>0.245</v>
      </c>
      <c r="H106" s="16">
        <v>0.25</v>
      </c>
    </row>
    <row r="108" spans="1:8">
      <c r="A108" s="8" t="s">
        <v>64</v>
      </c>
      <c r="B108" s="8"/>
      <c r="C108" s="8"/>
      <c r="D108" s="8"/>
      <c r="E108" s="8"/>
      <c r="F108" s="8"/>
      <c r="G108" s="8"/>
      <c r="H108" s="8"/>
    </row>
    <row r="109" spans="1:8">
      <c r="C109" s="12" t="s">
        <v>41</v>
      </c>
      <c r="D109" s="12" t="s">
        <v>42</v>
      </c>
      <c r="E109" s="12" t="s">
        <v>43</v>
      </c>
      <c r="F109" s="12" t="s">
        <v>44</v>
      </c>
      <c r="G109" s="12" t="s">
        <v>45</v>
      </c>
      <c r="H109" s="12" t="s">
        <v>46</v>
      </c>
    </row>
    <row r="110" spans="1:8">
      <c r="A110" s="9" t="s">
        <v>64</v>
      </c>
      <c r="C110" s="15" t="s">
        <v>36</v>
      </c>
      <c r="D110" s="16">
        <v>0.075</v>
      </c>
      <c r="E110" s="16">
        <v>0.073</v>
      </c>
      <c r="F110" s="16">
        <v>0.07099999999999999</v>
      </c>
      <c r="G110" s="16">
        <v>0.07000000000000001</v>
      </c>
      <c r="H110" s="16">
        <v>0.07000000000000001</v>
      </c>
    </row>
    <row r="111" spans="1:8">
      <c r="A111" s="9" t="s">
        <v>64</v>
      </c>
      <c r="C111" s="15" t="s">
        <v>47</v>
      </c>
      <c r="D111" s="16">
        <v>0.08500000000000001</v>
      </c>
      <c r="E111" s="16">
        <v>0.08500000000000001</v>
      </c>
      <c r="F111" s="16">
        <v>0.083</v>
      </c>
      <c r="G111" s="16">
        <v>0.08</v>
      </c>
      <c r="H111" s="16">
        <v>0.08</v>
      </c>
    </row>
    <row r="112" spans="1:8">
      <c r="A112" s="9" t="s">
        <v>64</v>
      </c>
      <c r="C112" s="15" t="s">
        <v>48</v>
      </c>
      <c r="D112" s="16">
        <v>0.07000000000000001</v>
      </c>
      <c r="E112" s="16">
        <v>0.068</v>
      </c>
      <c r="F112" s="16">
        <v>0.067</v>
      </c>
      <c r="G112" s="16">
        <v>0.065</v>
      </c>
      <c r="H112" s="16">
        <v>0.065</v>
      </c>
    </row>
    <row r="114" spans="1:8">
      <c r="A114" s="8" t="s">
        <v>65</v>
      </c>
      <c r="B114" s="8"/>
      <c r="C114" s="8"/>
      <c r="D114" s="8"/>
      <c r="E114" s="8"/>
      <c r="F114" s="8"/>
      <c r="G114" s="8"/>
      <c r="H114" s="8"/>
    </row>
    <row r="115" spans="1:8">
      <c r="C115" s="12" t="s">
        <v>41</v>
      </c>
      <c r="D115" s="12" t="s">
        <v>42</v>
      </c>
      <c r="E115" s="12" t="s">
        <v>43</v>
      </c>
      <c r="F115" s="12" t="s">
        <v>44</v>
      </c>
      <c r="G115" s="12" t="s">
        <v>45</v>
      </c>
      <c r="H115" s="12" t="s">
        <v>46</v>
      </c>
    </row>
    <row r="116" spans="1:8">
      <c r="A116" s="9" t="s">
        <v>65</v>
      </c>
      <c r="C116" s="15" t="s">
        <v>36</v>
      </c>
      <c r="D116" s="16">
        <v>0.03</v>
      </c>
      <c r="E116" s="16">
        <v>0.03</v>
      </c>
      <c r="F116" s="16">
        <v>0.035</v>
      </c>
      <c r="G116" s="16">
        <v>0.035</v>
      </c>
      <c r="H116" s="16">
        <v>0.04</v>
      </c>
    </row>
    <row r="117" spans="1:8">
      <c r="A117" s="9" t="s">
        <v>65</v>
      </c>
      <c r="C117" s="15" t="s">
        <v>47</v>
      </c>
      <c r="D117" s="16">
        <v>0.02</v>
      </c>
      <c r="E117" s="16">
        <v>0.02</v>
      </c>
      <c r="F117" s="16">
        <v>0.025</v>
      </c>
      <c r="G117" s="16">
        <v>0.025</v>
      </c>
      <c r="H117" s="16">
        <v>0.03</v>
      </c>
    </row>
    <row r="118" spans="1:8">
      <c r="A118" s="9" t="s">
        <v>65</v>
      </c>
      <c r="C118" s="15" t="s">
        <v>48</v>
      </c>
      <c r="D118" s="16">
        <v>0.04</v>
      </c>
      <c r="E118" s="16">
        <v>0.04</v>
      </c>
      <c r="F118" s="16">
        <v>0.045</v>
      </c>
      <c r="G118" s="16">
        <v>0.045</v>
      </c>
      <c r="H118" s="16">
        <v>0.05</v>
      </c>
    </row>
    <row r="120" spans="1:8">
      <c r="A120" s="8" t="s">
        <v>66</v>
      </c>
      <c r="B120" s="8"/>
      <c r="C120" s="8"/>
      <c r="D120" s="8"/>
      <c r="E120" s="8"/>
      <c r="F120" s="8"/>
      <c r="G120" s="8"/>
      <c r="H120" s="8"/>
    </row>
    <row r="121" spans="1:8">
      <c r="C121" s="12" t="s">
        <v>41</v>
      </c>
      <c r="D121" s="12" t="s">
        <v>42</v>
      </c>
      <c r="E121" s="12" t="s">
        <v>43</v>
      </c>
      <c r="F121" s="12" t="s">
        <v>44</v>
      </c>
      <c r="G121" s="12" t="s">
        <v>45</v>
      </c>
      <c r="H121" s="12" t="s">
        <v>46</v>
      </c>
    </row>
    <row r="122" spans="1:8">
      <c r="A122" s="9" t="s">
        <v>66</v>
      </c>
      <c r="C122" s="15" t="s">
        <v>36</v>
      </c>
      <c r="D122" s="16">
        <v>0.5</v>
      </c>
      <c r="E122" s="16">
        <v>0.5</v>
      </c>
      <c r="F122" s="16">
        <v>0.5</v>
      </c>
      <c r="G122" s="16">
        <v>0.5</v>
      </c>
      <c r="H122" s="16">
        <v>0.5</v>
      </c>
    </row>
    <row r="123" spans="1:8">
      <c r="A123" s="9" t="s">
        <v>66</v>
      </c>
      <c r="C123" s="15" t="s">
        <v>47</v>
      </c>
      <c r="D123" s="16">
        <v>0.25</v>
      </c>
      <c r="E123" s="16">
        <v>0.25</v>
      </c>
      <c r="F123" s="16">
        <v>0.25</v>
      </c>
      <c r="G123" s="16">
        <v>0.25</v>
      </c>
      <c r="H123" s="16">
        <v>0.25</v>
      </c>
    </row>
    <row r="124" spans="1:8">
      <c r="A124" s="9" t="s">
        <v>66</v>
      </c>
      <c r="C124" s="15" t="s">
        <v>48</v>
      </c>
      <c r="D124" s="16">
        <v>0.75</v>
      </c>
      <c r="E124" s="16">
        <v>0.75</v>
      </c>
      <c r="F124" s="16">
        <v>0.75</v>
      </c>
      <c r="G124" s="16">
        <v>0.75</v>
      </c>
      <c r="H124" s="16">
        <v>0.75</v>
      </c>
    </row>
    <row r="126" spans="1:8">
      <c r="A126" s="8" t="s">
        <v>67</v>
      </c>
      <c r="B126" s="8"/>
      <c r="C126" s="8"/>
      <c r="D126" s="8"/>
      <c r="E126" s="8"/>
      <c r="F126" s="8"/>
      <c r="G126" s="8"/>
      <c r="H126" s="8"/>
    </row>
    <row r="127" spans="1:8">
      <c r="C127" s="12" t="s">
        <v>41</v>
      </c>
      <c r="D127" s="12" t="s">
        <v>42</v>
      </c>
      <c r="E127" s="12" t="s">
        <v>43</v>
      </c>
      <c r="F127" s="12" t="s">
        <v>44</v>
      </c>
      <c r="G127" s="12" t="s">
        <v>45</v>
      </c>
      <c r="H127" s="12" t="s">
        <v>46</v>
      </c>
    </row>
    <row r="128" spans="1:8">
      <c r="A128" s="9" t="s">
        <v>67</v>
      </c>
      <c r="C128" s="15" t="s">
        <v>36</v>
      </c>
      <c r="D128" s="17">
        <v>45</v>
      </c>
      <c r="E128" s="17">
        <v>45</v>
      </c>
      <c r="F128" s="17">
        <v>50</v>
      </c>
      <c r="G128" s="17">
        <v>50</v>
      </c>
      <c r="H128" s="17">
        <v>55</v>
      </c>
    </row>
    <row r="129" spans="1:8">
      <c r="A129" s="9" t="s">
        <v>67</v>
      </c>
      <c r="C129" s="15" t="s">
        <v>47</v>
      </c>
      <c r="D129" s="17">
        <v>50</v>
      </c>
      <c r="E129" s="17">
        <v>55</v>
      </c>
      <c r="F129" s="17">
        <v>60</v>
      </c>
      <c r="G129" s="17">
        <v>60</v>
      </c>
      <c r="H129" s="17">
        <v>65</v>
      </c>
    </row>
    <row r="130" spans="1:8">
      <c r="A130" s="9" t="s">
        <v>67</v>
      </c>
      <c r="C130" s="15" t="s">
        <v>48</v>
      </c>
      <c r="D130" s="17">
        <v>40</v>
      </c>
      <c r="E130" s="17">
        <v>40</v>
      </c>
      <c r="F130" s="17">
        <v>45</v>
      </c>
      <c r="G130" s="17">
        <v>45</v>
      </c>
      <c r="H130" s="17">
        <v>50</v>
      </c>
    </row>
    <row r="132" spans="1:8">
      <c r="A132" s="8" t="s">
        <v>68</v>
      </c>
      <c r="B132" s="8"/>
      <c r="C132" s="8"/>
      <c r="D132" s="8"/>
      <c r="E132" s="8"/>
      <c r="F132" s="8"/>
      <c r="G132" s="8"/>
      <c r="H132" s="8"/>
    </row>
    <row r="133" spans="1:8">
      <c r="C133" s="12" t="s">
        <v>41</v>
      </c>
      <c r="D133" s="12" t="s">
        <v>42</v>
      </c>
      <c r="E133" s="12" t="s">
        <v>43</v>
      </c>
      <c r="F133" s="12" t="s">
        <v>44</v>
      </c>
      <c r="G133" s="12" t="s">
        <v>45</v>
      </c>
      <c r="H133" s="12" t="s">
        <v>46</v>
      </c>
    </row>
    <row r="134" spans="1:8">
      <c r="A134" s="9" t="s">
        <v>68</v>
      </c>
      <c r="C134" s="15" t="s">
        <v>36</v>
      </c>
      <c r="D134" s="17">
        <v>50</v>
      </c>
      <c r="E134" s="17">
        <v>50</v>
      </c>
      <c r="F134" s="17">
        <v>50</v>
      </c>
      <c r="G134" s="17">
        <v>50</v>
      </c>
      <c r="H134" s="17">
        <v>50</v>
      </c>
    </row>
    <row r="135" spans="1:8">
      <c r="A135" s="9" t="s">
        <v>68</v>
      </c>
      <c r="C135" s="15" t="s">
        <v>47</v>
      </c>
      <c r="D135" s="17">
        <v>50</v>
      </c>
      <c r="E135" s="17">
        <v>50</v>
      </c>
      <c r="F135" s="17">
        <v>50</v>
      </c>
      <c r="G135" s="17">
        <v>50</v>
      </c>
      <c r="H135" s="17">
        <v>50</v>
      </c>
    </row>
    <row r="136" spans="1:8">
      <c r="A136" s="9" t="s">
        <v>68</v>
      </c>
      <c r="C136" s="15" t="s">
        <v>48</v>
      </c>
      <c r="D136" s="17">
        <v>50</v>
      </c>
      <c r="E136" s="17">
        <v>50</v>
      </c>
      <c r="F136" s="17">
        <v>50</v>
      </c>
      <c r="G136" s="17">
        <v>50</v>
      </c>
      <c r="H136" s="17">
        <v>50</v>
      </c>
    </row>
    <row r="139" spans="1:8">
      <c r="A139" s="8" t="s">
        <v>69</v>
      </c>
      <c r="B139" s="8"/>
      <c r="C139" s="12" t="s">
        <v>70</v>
      </c>
      <c r="D139" s="12" t="s">
        <v>42</v>
      </c>
      <c r="E139" s="12" t="s">
        <v>43</v>
      </c>
      <c r="F139" s="12" t="s">
        <v>44</v>
      </c>
      <c r="G139" s="12" t="s">
        <v>45</v>
      </c>
      <c r="H139" s="12" t="s">
        <v>46</v>
      </c>
    </row>
    <row r="140" spans="1:8">
      <c r="A140" s="9" t="s">
        <v>71</v>
      </c>
      <c r="C140" s="15" t="s">
        <v>72</v>
      </c>
      <c r="D140" s="16">
        <v>0.7</v>
      </c>
      <c r="E140" s="16">
        <v>0.695</v>
      </c>
      <c r="F140" s="16">
        <v>0.6899999999999999</v>
      </c>
      <c r="G140" s="16">
        <v>0.6850000000000001</v>
      </c>
      <c r="H140" s="16">
        <v>0.68</v>
      </c>
    </row>
    <row r="141" spans="1:8">
      <c r="A141" s="9" t="s">
        <v>71</v>
      </c>
      <c r="C141" s="15" t="s">
        <v>73</v>
      </c>
      <c r="D141" s="16">
        <v>0.22</v>
      </c>
      <c r="E141" s="16">
        <v>0.22</v>
      </c>
      <c r="F141" s="16">
        <v>0.225</v>
      </c>
      <c r="G141" s="16">
        <v>0.225</v>
      </c>
      <c r="H141" s="16">
        <v>0.23</v>
      </c>
    </row>
    <row r="142" spans="1:8">
      <c r="A142" s="9" t="s">
        <v>71</v>
      </c>
      <c r="C142" s="15" t="s">
        <v>74</v>
      </c>
      <c r="D142" s="16">
        <v>0.08</v>
      </c>
      <c r="E142" s="16">
        <v>0.08500000000000001</v>
      </c>
      <c r="F142" s="16">
        <v>0.08500000000000001</v>
      </c>
      <c r="G142" s="16">
        <v>0.09</v>
      </c>
      <c r="H142" s="16">
        <v>0.09</v>
      </c>
    </row>
    <row r="145" spans="1:8">
      <c r="A145" s="8" t="s">
        <v>75</v>
      </c>
      <c r="B145" s="8"/>
      <c r="C145" s="8"/>
      <c r="D145" s="8"/>
      <c r="E145" s="8"/>
      <c r="F145" s="8"/>
      <c r="G145" s="8"/>
      <c r="H145" s="8"/>
    </row>
    <row r="146" spans="1:8">
      <c r="A146" s="9" t="s">
        <v>76</v>
      </c>
      <c r="B146" s="7" t="s">
        <v>77</v>
      </c>
    </row>
  </sheetData>
  <mergeCells count="24">
    <mergeCell ref="A1:J1"/>
    <mergeCell ref="A12:H12"/>
    <mergeCell ref="A18:H18"/>
    <mergeCell ref="A24:H24"/>
    <mergeCell ref="A30:H30"/>
    <mergeCell ref="A36:H36"/>
    <mergeCell ref="A42:H42"/>
    <mergeCell ref="A48:H48"/>
    <mergeCell ref="A54:H54"/>
    <mergeCell ref="A60:H60"/>
    <mergeCell ref="A66:H66"/>
    <mergeCell ref="A72:H72"/>
    <mergeCell ref="A78:H78"/>
    <mergeCell ref="A84:H84"/>
    <mergeCell ref="A90:H90"/>
    <mergeCell ref="A96:H96"/>
    <mergeCell ref="A102:H102"/>
    <mergeCell ref="A108:H108"/>
    <mergeCell ref="A114:H114"/>
    <mergeCell ref="A120:H120"/>
    <mergeCell ref="A126:H126"/>
    <mergeCell ref="A132:H132"/>
    <mergeCell ref="A139:H139"/>
    <mergeCell ref="A145:H145"/>
  </mergeCells>
  <dataValidations count="1">
    <dataValidation type="list" allowBlank="1" showInputMessage="1" showErrorMessage="1" sqref="B8">
      <formula1>"Base,Downside,Upside"</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sheetPr>
    <tabColor rgb="FF1F4E78"/>
  </sheetPr>
  <dimension ref="A1:J47"/>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4.7109375" customWidth="1"/>
    <col min="2" max="9" width="14.7109375" customWidth="1"/>
    <col min="10" max="10" width="34.7109375" customWidth="1"/>
  </cols>
  <sheetData>
    <row r="1" spans="1:10" ht="24" customHeight="1">
      <c r="A1" s="1" t="s">
        <v>13</v>
      </c>
      <c r="B1" s="1"/>
      <c r="C1" s="1"/>
      <c r="D1" s="1"/>
      <c r="E1" s="1"/>
      <c r="F1" s="1"/>
      <c r="G1" s="1"/>
      <c r="H1" s="1"/>
      <c r="I1" s="1"/>
      <c r="J1" s="1"/>
    </row>
    <row r="4" spans="1:10">
      <c r="A4" s="8" t="s">
        <v>16</v>
      </c>
      <c r="B4" s="8"/>
      <c r="C4" s="8"/>
      <c r="D4" s="8"/>
      <c r="E4" s="8"/>
      <c r="F4" s="8"/>
    </row>
    <row r="5" spans="1:10">
      <c r="A5" s="13" t="s">
        <v>84</v>
      </c>
      <c r="B5" s="18">
        <v>500</v>
      </c>
      <c r="C5" s="18">
        <v>590</v>
      </c>
      <c r="D5" s="18">
        <v>680</v>
      </c>
      <c r="E5" s="19" t="s">
        <v>85</v>
      </c>
      <c r="F5" s="19" t="s">
        <v>86</v>
      </c>
    </row>
    <row r="6" spans="1:10">
      <c r="A6" s="9" t="s">
        <v>40</v>
      </c>
      <c r="B6" s="20">
        <f>NA()</f>
        <v>0</v>
      </c>
      <c r="C6" s="20">
        <f>C5/B5-1</f>
        <v>0</v>
      </c>
      <c r="D6" s="20">
        <f>D5/C5-1</f>
        <v>0</v>
      </c>
      <c r="E6" s="19" t="s">
        <v>85</v>
      </c>
      <c r="F6" s="19" t="s">
        <v>86</v>
      </c>
    </row>
    <row r="8" spans="1:10">
      <c r="A8" s="9" t="s">
        <v>87</v>
      </c>
      <c r="B8" s="18">
        <v>240</v>
      </c>
      <c r="C8" s="18">
        <v>292.1</v>
      </c>
      <c r="D8" s="18">
        <v>346.8</v>
      </c>
      <c r="E8" s="19" t="s">
        <v>85</v>
      </c>
      <c r="F8" s="19" t="s">
        <v>86</v>
      </c>
    </row>
    <row r="9" spans="1:10">
      <c r="A9" s="9" t="s">
        <v>49</v>
      </c>
      <c r="B9" s="20">
        <f>B8/B5</f>
        <v>0</v>
      </c>
      <c r="C9" s="20">
        <f>C8/C5</f>
        <v>0</v>
      </c>
      <c r="D9" s="20">
        <f>D8/D5</f>
        <v>0</v>
      </c>
      <c r="E9" s="19" t="s">
        <v>85</v>
      </c>
      <c r="F9" s="19" t="s">
        <v>86</v>
      </c>
    </row>
    <row r="11" spans="1:10">
      <c r="A11" s="9" t="s">
        <v>88</v>
      </c>
      <c r="B11" s="18">
        <v>82</v>
      </c>
      <c r="C11" s="18">
        <v>92</v>
      </c>
      <c r="D11" s="18">
        <v>105</v>
      </c>
      <c r="E11" s="19" t="s">
        <v>85</v>
      </c>
      <c r="F11" s="19" t="s">
        <v>86</v>
      </c>
    </row>
    <row r="12" spans="1:10">
      <c r="A12" s="9" t="s">
        <v>89</v>
      </c>
      <c r="B12" s="18">
        <v>38</v>
      </c>
      <c r="C12" s="18">
        <v>45</v>
      </c>
      <c r="D12" s="18">
        <v>55</v>
      </c>
      <c r="E12" s="19" t="s">
        <v>85</v>
      </c>
      <c r="F12" s="19" t="s">
        <v>86</v>
      </c>
    </row>
    <row r="13" spans="1:10">
      <c r="A13" s="9" t="s">
        <v>90</v>
      </c>
      <c r="B13" s="18">
        <v>42</v>
      </c>
      <c r="C13" s="18">
        <v>49</v>
      </c>
      <c r="D13" s="18">
        <v>55</v>
      </c>
      <c r="E13" s="19" t="s">
        <v>85</v>
      </c>
      <c r="F13" s="19" t="s">
        <v>86</v>
      </c>
    </row>
    <row r="14" spans="1:10">
      <c r="A14" s="9" t="s">
        <v>91</v>
      </c>
      <c r="B14" s="18">
        <v>8</v>
      </c>
      <c r="C14" s="18">
        <v>9</v>
      </c>
      <c r="D14" s="18">
        <v>12</v>
      </c>
      <c r="E14" s="19" t="s">
        <v>85</v>
      </c>
      <c r="F14" s="19" t="s">
        <v>86</v>
      </c>
    </row>
    <row r="15" spans="1:10">
      <c r="A15" s="9" t="s">
        <v>92</v>
      </c>
      <c r="B15" s="21">
        <f>SUM(B11:B14)</f>
        <v>0</v>
      </c>
      <c r="C15" s="21">
        <f>SUM(C11:C14)</f>
        <v>0</v>
      </c>
      <c r="D15" s="21">
        <f>SUM(D11:D14)</f>
        <v>0</v>
      </c>
      <c r="E15" s="19" t="s">
        <v>85</v>
      </c>
      <c r="F15" s="19" t="s">
        <v>86</v>
      </c>
    </row>
    <row r="16" spans="1:10">
      <c r="A16" s="13" t="s">
        <v>93</v>
      </c>
      <c r="B16" s="21">
        <f>B8-B15</f>
        <v>0</v>
      </c>
      <c r="C16" s="21">
        <f>C8-C15</f>
        <v>0</v>
      </c>
      <c r="D16" s="21">
        <f>D8-D15</f>
        <v>0</v>
      </c>
      <c r="E16" s="19" t="s">
        <v>85</v>
      </c>
      <c r="F16" s="19" t="s">
        <v>86</v>
      </c>
    </row>
    <row r="17" spans="1:6">
      <c r="A17" s="9" t="s">
        <v>94</v>
      </c>
      <c r="B17" s="20">
        <f>B16/B5</f>
        <v>0</v>
      </c>
      <c r="C17" s="20">
        <f>C16/C5</f>
        <v>0</v>
      </c>
      <c r="D17" s="20">
        <f>D16/D5</f>
        <v>0</v>
      </c>
      <c r="E17" s="19" t="s">
        <v>85</v>
      </c>
      <c r="F17" s="19" t="s">
        <v>86</v>
      </c>
    </row>
    <row r="19" spans="1:6">
      <c r="A19" s="9" t="s">
        <v>95</v>
      </c>
      <c r="B19" s="18">
        <v>20</v>
      </c>
      <c r="C19" s="18">
        <v>24</v>
      </c>
      <c r="D19" s="18">
        <v>28</v>
      </c>
      <c r="E19" s="19" t="s">
        <v>85</v>
      </c>
      <c r="F19" s="19" t="s">
        <v>86</v>
      </c>
    </row>
    <row r="20" spans="1:6">
      <c r="A20" s="9" t="s">
        <v>96</v>
      </c>
      <c r="B20" s="21">
        <f>B16-B19</f>
        <v>0</v>
      </c>
      <c r="C20" s="21">
        <f>C16-C19</f>
        <v>0</v>
      </c>
      <c r="D20" s="21">
        <f>D16-D19</f>
        <v>0</v>
      </c>
      <c r="E20" s="19" t="s">
        <v>85</v>
      </c>
      <c r="F20" s="19" t="s">
        <v>86</v>
      </c>
    </row>
    <row r="21" spans="1:6">
      <c r="A21" s="9" t="s">
        <v>97</v>
      </c>
      <c r="B21" s="18">
        <v>15</v>
      </c>
      <c r="C21" s="18">
        <v>18</v>
      </c>
      <c r="D21" s="18">
        <v>17</v>
      </c>
      <c r="E21" s="19" t="s">
        <v>85</v>
      </c>
      <c r="F21" s="19" t="s">
        <v>86</v>
      </c>
    </row>
    <row r="22" spans="1:6">
      <c r="A22" s="9" t="s">
        <v>98</v>
      </c>
      <c r="B22" s="18">
        <v>9</v>
      </c>
      <c r="C22" s="18">
        <v>15</v>
      </c>
      <c r="D22" s="18">
        <v>20</v>
      </c>
      <c r="E22" s="19" t="s">
        <v>85</v>
      </c>
      <c r="F22" s="19" t="s">
        <v>86</v>
      </c>
    </row>
    <row r="23" spans="1:6">
      <c r="A23" s="13" t="s">
        <v>99</v>
      </c>
      <c r="B23" s="21">
        <f>B20-B21-B22</f>
        <v>0</v>
      </c>
      <c r="C23" s="21">
        <f>C20-C21-C22</f>
        <v>0</v>
      </c>
      <c r="D23" s="21">
        <f>D20-D21-D22</f>
        <v>0</v>
      </c>
      <c r="E23" s="19" t="s">
        <v>85</v>
      </c>
      <c r="F23" s="19" t="s">
        <v>86</v>
      </c>
    </row>
    <row r="25" spans="1:6">
      <c r="A25" s="8" t="s">
        <v>21</v>
      </c>
      <c r="B25" s="8"/>
      <c r="C25" s="8"/>
      <c r="D25" s="8"/>
      <c r="E25" s="8"/>
      <c r="F25" s="8"/>
    </row>
    <row r="26" spans="1:6">
      <c r="A26" s="9" t="s">
        <v>100</v>
      </c>
      <c r="B26" s="18">
        <v>35</v>
      </c>
      <c r="C26" s="18">
        <v>45</v>
      </c>
      <c r="D26" s="18">
        <v>55</v>
      </c>
      <c r="E26" s="19" t="s">
        <v>85</v>
      </c>
      <c r="F26" s="19" t="s">
        <v>86</v>
      </c>
    </row>
    <row r="27" spans="1:6">
      <c r="A27" s="9" t="s">
        <v>101</v>
      </c>
      <c r="B27" s="18">
        <v>52</v>
      </c>
      <c r="C27" s="18">
        <v>62</v>
      </c>
      <c r="D27" s="18">
        <v>70</v>
      </c>
      <c r="E27" s="19" t="s">
        <v>85</v>
      </c>
      <c r="F27" s="19" t="s">
        <v>86</v>
      </c>
    </row>
    <row r="28" spans="1:6">
      <c r="A28" s="9" t="s">
        <v>102</v>
      </c>
      <c r="B28" s="18">
        <v>45</v>
      </c>
      <c r="C28" s="18">
        <v>55</v>
      </c>
      <c r="D28" s="18">
        <v>64</v>
      </c>
      <c r="E28" s="19" t="s">
        <v>85</v>
      </c>
      <c r="F28" s="19" t="s">
        <v>86</v>
      </c>
    </row>
    <row r="29" spans="1:6">
      <c r="A29" s="9" t="s">
        <v>103</v>
      </c>
      <c r="B29" s="18">
        <v>20</v>
      </c>
      <c r="C29" s="18">
        <v>22</v>
      </c>
      <c r="D29" s="18">
        <v>25</v>
      </c>
      <c r="E29" s="19" t="s">
        <v>85</v>
      </c>
      <c r="F29" s="19" t="s">
        <v>86</v>
      </c>
    </row>
    <row r="30" spans="1:6">
      <c r="A30" s="9" t="s">
        <v>104</v>
      </c>
      <c r="B30" s="18">
        <v>230</v>
      </c>
      <c r="C30" s="18">
        <v>255</v>
      </c>
      <c r="D30" s="18">
        <v>280</v>
      </c>
      <c r="E30" s="19" t="s">
        <v>85</v>
      </c>
      <c r="F30" s="19" t="s">
        <v>86</v>
      </c>
    </row>
    <row r="31" spans="1:6">
      <c r="A31" s="9" t="s">
        <v>105</v>
      </c>
      <c r="B31" s="18">
        <v>90</v>
      </c>
      <c r="C31" s="18">
        <v>92</v>
      </c>
      <c r="D31" s="18">
        <v>95</v>
      </c>
      <c r="E31" s="19" t="s">
        <v>85</v>
      </c>
      <c r="F31" s="19" t="s">
        <v>86</v>
      </c>
    </row>
    <row r="32" spans="1:6">
      <c r="A32" s="13" t="s">
        <v>106</v>
      </c>
      <c r="B32" s="21">
        <f>SUM(B26:B31)</f>
        <v>0</v>
      </c>
      <c r="C32" s="21">
        <f>SUM(C26:C31)</f>
        <v>0</v>
      </c>
      <c r="D32" s="21">
        <f>SUM(D26:D31)</f>
        <v>0</v>
      </c>
      <c r="E32" s="19" t="s">
        <v>85</v>
      </c>
      <c r="F32" s="19" t="s">
        <v>86</v>
      </c>
    </row>
    <row r="34" spans="1:6">
      <c r="A34" s="9" t="s">
        <v>107</v>
      </c>
      <c r="B34" s="18">
        <v>250</v>
      </c>
      <c r="C34" s="18">
        <v>235</v>
      </c>
      <c r="D34" s="18">
        <v>220</v>
      </c>
      <c r="E34" s="19" t="s">
        <v>85</v>
      </c>
      <c r="F34" s="19" t="s">
        <v>86</v>
      </c>
    </row>
    <row r="35" spans="1:6">
      <c r="A35" s="9" t="s">
        <v>108</v>
      </c>
      <c r="B35" s="18">
        <v>39</v>
      </c>
      <c r="C35" s="18">
        <v>45</v>
      </c>
      <c r="D35" s="18">
        <v>50</v>
      </c>
      <c r="E35" s="19" t="s">
        <v>85</v>
      </c>
      <c r="F35" s="19" t="s">
        <v>86</v>
      </c>
    </row>
    <row r="36" spans="1:6">
      <c r="A36" s="9" t="s">
        <v>109</v>
      </c>
      <c r="B36" s="18">
        <v>35</v>
      </c>
      <c r="C36" s="18">
        <v>38</v>
      </c>
      <c r="D36" s="18">
        <v>42</v>
      </c>
      <c r="E36" s="19" t="s">
        <v>85</v>
      </c>
      <c r="F36" s="19" t="s">
        <v>86</v>
      </c>
    </row>
    <row r="37" spans="1:6">
      <c r="A37" s="9" t="s">
        <v>110</v>
      </c>
      <c r="B37" s="18">
        <v>24</v>
      </c>
      <c r="C37" s="18">
        <v>27</v>
      </c>
      <c r="D37" s="18">
        <v>30</v>
      </c>
      <c r="E37" s="19" t="s">
        <v>85</v>
      </c>
      <c r="F37" s="19" t="s">
        <v>86</v>
      </c>
    </row>
    <row r="38" spans="1:6">
      <c r="A38" s="9" t="s">
        <v>111</v>
      </c>
      <c r="B38" s="18">
        <v>40</v>
      </c>
      <c r="C38" s="18">
        <v>38</v>
      </c>
      <c r="D38" s="18">
        <v>35</v>
      </c>
      <c r="E38" s="19" t="s">
        <v>85</v>
      </c>
      <c r="F38" s="19" t="s">
        <v>86</v>
      </c>
    </row>
    <row r="39" spans="1:6">
      <c r="A39" s="9" t="s">
        <v>112</v>
      </c>
      <c r="B39" s="18">
        <v>84</v>
      </c>
      <c r="C39" s="18">
        <v>146</v>
      </c>
      <c r="D39" s="18">
        <v>212</v>
      </c>
      <c r="E39" s="19" t="s">
        <v>85</v>
      </c>
      <c r="F39" s="19" t="s">
        <v>86</v>
      </c>
    </row>
    <row r="40" spans="1:6">
      <c r="A40" s="13" t="s">
        <v>113</v>
      </c>
      <c r="B40" s="21">
        <f>SUM(B34:B39)</f>
        <v>0</v>
      </c>
      <c r="C40" s="21">
        <f>SUM(C34:C39)</f>
        <v>0</v>
      </c>
      <c r="D40" s="21">
        <f>SUM(D34:D39)</f>
        <v>0</v>
      </c>
      <c r="E40" s="19" t="s">
        <v>85</v>
      </c>
      <c r="F40" s="19" t="s">
        <v>86</v>
      </c>
    </row>
    <row r="41" spans="1:6">
      <c r="A41" s="13" t="s">
        <v>114</v>
      </c>
      <c r="B41" s="21">
        <f>B32-B40</f>
        <v>0</v>
      </c>
      <c r="C41" s="21">
        <f>C32-C40</f>
        <v>0</v>
      </c>
      <c r="D41" s="21">
        <f>D32-D40</f>
        <v>0</v>
      </c>
      <c r="E41" s="19" t="s">
        <v>85</v>
      </c>
      <c r="F41" s="19" t="s">
        <v>86</v>
      </c>
    </row>
    <row r="43" spans="1:6">
      <c r="A43" s="8" t="s">
        <v>83</v>
      </c>
      <c r="B43" s="8"/>
      <c r="C43" s="8"/>
      <c r="D43" s="8"/>
      <c r="E43" s="8"/>
      <c r="F43" s="8"/>
    </row>
    <row r="44" spans="1:6">
      <c r="A44" s="9" t="s">
        <v>115</v>
      </c>
      <c r="B44" s="18">
        <v>34</v>
      </c>
      <c r="C44" s="18">
        <v>41</v>
      </c>
      <c r="D44" s="18">
        <v>50</v>
      </c>
      <c r="E44" s="19" t="s">
        <v>85</v>
      </c>
      <c r="F44" s="19" t="s">
        <v>86</v>
      </c>
    </row>
    <row r="45" spans="1:6">
      <c r="A45" s="9" t="s">
        <v>116</v>
      </c>
      <c r="B45" s="18">
        <v>-12</v>
      </c>
      <c r="C45" s="18">
        <v>-17</v>
      </c>
      <c r="D45" s="18">
        <v>-19</v>
      </c>
      <c r="E45" s="19" t="s">
        <v>85</v>
      </c>
      <c r="F45" s="19" t="s">
        <v>86</v>
      </c>
    </row>
    <row r="46" spans="1:6">
      <c r="A46" s="9" t="s">
        <v>117</v>
      </c>
      <c r="B46" s="21">
        <f>B23+B19+B45</f>
        <v>0</v>
      </c>
      <c r="C46" s="21">
        <f>C23+C19+C45</f>
        <v>0</v>
      </c>
      <c r="D46" s="21">
        <f>D23+D19+D45</f>
        <v>0</v>
      </c>
      <c r="E46" s="19" t="s">
        <v>85</v>
      </c>
      <c r="F46" s="19" t="s">
        <v>86</v>
      </c>
    </row>
    <row r="47" spans="1:6">
      <c r="A47" s="13" t="s">
        <v>118</v>
      </c>
      <c r="B47" s="21">
        <f>B46-B44</f>
        <v>0</v>
      </c>
      <c r="C47" s="21">
        <f>C46-C44</f>
        <v>0</v>
      </c>
      <c r="D47" s="21">
        <f>D46-D44</f>
        <v>0</v>
      </c>
      <c r="E47" s="19" t="s">
        <v>85</v>
      </c>
      <c r="F47" s="19" t="s">
        <v>86</v>
      </c>
    </row>
  </sheetData>
  <mergeCells count="4">
    <mergeCell ref="A1:J1"/>
    <mergeCell ref="A4:F4"/>
    <mergeCell ref="A25:F25"/>
    <mergeCell ref="A43:F43"/>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sheetPr>
    <tabColor rgb="FF1F4E78"/>
  </sheetPr>
  <dimension ref="A1:J18"/>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14</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119</v>
      </c>
      <c r="B5" s="8"/>
      <c r="C5" s="8"/>
      <c r="D5" s="8"/>
      <c r="E5" s="8"/>
      <c r="F5" s="8"/>
      <c r="G5" s="8"/>
      <c r="H5" s="8"/>
      <c r="I5" s="8"/>
      <c r="J5" s="8"/>
    </row>
    <row r="6" spans="1:10">
      <c r="A6" s="9" t="s">
        <v>120</v>
      </c>
      <c r="B6" s="14">
        <f>NA()</f>
        <v>0</v>
      </c>
      <c r="C6" s="20">
        <f>C7/B7-1</f>
        <v>0</v>
      </c>
      <c r="D6" s="20">
        <f>D7/C7-1</f>
        <v>0</v>
      </c>
      <c r="E6" s="14">
        <f>INDEX('Control Panel'!$D$14:$H$16,MATCH('Control Panel'!$B$8,'Control Panel'!$C$14:$C$16,0),MATCH(E$4,'Control Panel'!$D$13:$H$13,0))</f>
        <v>0</v>
      </c>
      <c r="F6" s="14">
        <f>INDEX('Control Panel'!$D$14:$H$16,MATCH('Control Panel'!$B$8,'Control Panel'!$C$14:$C$16,0),MATCH(F$4,'Control Panel'!$D$13:$H$13,0))</f>
        <v>0</v>
      </c>
      <c r="G6" s="14">
        <f>INDEX('Control Panel'!$D$14:$H$16,MATCH('Control Panel'!$B$8,'Control Panel'!$C$14:$C$16,0),MATCH(G$4,'Control Panel'!$D$13:$H$13,0))</f>
        <v>0</v>
      </c>
      <c r="H6" s="14">
        <f>INDEX('Control Panel'!$D$14:$H$16,MATCH('Control Panel'!$B$8,'Control Panel'!$C$14:$C$16,0),MATCH(H$4,'Control Panel'!$D$13:$H$13,0))</f>
        <v>0</v>
      </c>
      <c r="I6" s="14">
        <f>INDEX('Control Panel'!$D$14:$H$16,MATCH('Control Panel'!$B$8,'Control Panel'!$C$14:$C$16,0),MATCH(I$4,'Control Panel'!$D$13:$H$13,0))</f>
        <v>0</v>
      </c>
      <c r="J6" s="12" t="s">
        <v>129</v>
      </c>
    </row>
    <row r="7" spans="1:10">
      <c r="A7" s="13" t="s">
        <v>121</v>
      </c>
      <c r="B7" s="6">
        <f>'Historical Financials'!B5</f>
        <v>0</v>
      </c>
      <c r="C7" s="6">
        <f>'Historical Financials'!C5</f>
        <v>0</v>
      </c>
      <c r="D7" s="6">
        <f>'Historical Financials'!D5</f>
        <v>0</v>
      </c>
      <c r="E7" s="4">
        <f>D7*(1+E6)</f>
        <v>0</v>
      </c>
      <c r="F7" s="4">
        <f>E7*(1+F6)</f>
        <v>0</v>
      </c>
      <c r="G7" s="4">
        <f>F7*(1+G6)</f>
        <v>0</v>
      </c>
      <c r="H7" s="4">
        <f>G7*(1+H6)</f>
        <v>0</v>
      </c>
      <c r="I7" s="4">
        <f>H7*(1+I6)</f>
        <v>0</v>
      </c>
      <c r="J7" s="19" t="s">
        <v>130</v>
      </c>
    </row>
    <row r="9" spans="1:10">
      <c r="A9" s="9" t="s">
        <v>122</v>
      </c>
      <c r="B9" s="21">
        <f>B7*0.70</f>
        <v>0</v>
      </c>
      <c r="C9" s="21">
        <f>C7*0.70</f>
        <v>0</v>
      </c>
      <c r="D9" s="21">
        <f>D7*0.70</f>
        <v>0</v>
      </c>
      <c r="E9" s="21">
        <f>E7*'Control Panel'!D140</f>
        <v>0</v>
      </c>
      <c r="F9" s="21">
        <f>F7*'Control Panel'!E140</f>
        <v>0</v>
      </c>
      <c r="G9" s="21">
        <f>G7*'Control Panel'!F140</f>
        <v>0</v>
      </c>
      <c r="H9" s="21">
        <f>H7*'Control Panel'!G140</f>
        <v>0</v>
      </c>
      <c r="I9" s="21">
        <f>I7*'Control Panel'!H140</f>
        <v>0</v>
      </c>
    </row>
    <row r="10" spans="1:10">
      <c r="A10" s="9" t="s">
        <v>123</v>
      </c>
      <c r="B10" s="21">
        <f>B7*0.22</f>
        <v>0</v>
      </c>
      <c r="C10" s="21">
        <f>C7*0.22</f>
        <v>0</v>
      </c>
      <c r="D10" s="21">
        <f>D7*0.22</f>
        <v>0</v>
      </c>
      <c r="E10" s="21">
        <f>E7*'Control Panel'!D141</f>
        <v>0</v>
      </c>
      <c r="F10" s="21">
        <f>F7*'Control Panel'!E141</f>
        <v>0</v>
      </c>
      <c r="G10" s="21">
        <f>G7*'Control Panel'!F141</f>
        <v>0</v>
      </c>
      <c r="H10" s="21">
        <f>H7*'Control Panel'!G141</f>
        <v>0</v>
      </c>
      <c r="I10" s="21">
        <f>I7*'Control Panel'!H141</f>
        <v>0</v>
      </c>
    </row>
    <row r="11" spans="1:10">
      <c r="A11" s="9" t="s">
        <v>124</v>
      </c>
      <c r="B11" s="21">
        <f>B7-B9-B10</f>
        <v>0</v>
      </c>
      <c r="C11" s="21">
        <f>C7-C9-C10</f>
        <v>0</v>
      </c>
      <c r="D11" s="21">
        <f>D7-D9-D10</f>
        <v>0</v>
      </c>
      <c r="E11" s="21">
        <f>E7-E9-E10</f>
        <v>0</v>
      </c>
      <c r="F11" s="21">
        <f>F7-F9-F10</f>
        <v>0</v>
      </c>
      <c r="G11" s="21">
        <f>G7-G9-G10</f>
        <v>0</v>
      </c>
      <c r="H11" s="21">
        <f>H7-H9-H10</f>
        <v>0</v>
      </c>
      <c r="I11" s="21">
        <f>I7-I9-I10</f>
        <v>0</v>
      </c>
    </row>
    <row r="14" spans="1:10">
      <c r="A14" s="9" t="s">
        <v>125</v>
      </c>
      <c r="B14" s="20">
        <f>NA()</f>
        <v>0</v>
      </c>
      <c r="C14" s="20">
        <f>NA()</f>
        <v>0</v>
      </c>
      <c r="D14" s="20">
        <f>NA()</f>
        <v>0</v>
      </c>
      <c r="E14" s="20">
        <f>E6*0.55</f>
        <v>0</v>
      </c>
      <c r="F14" s="20">
        <f>F6*0.55</f>
        <v>0</v>
      </c>
      <c r="G14" s="20">
        <f>G6*0.55</f>
        <v>0</v>
      </c>
      <c r="H14" s="20">
        <f>H6*0.55</f>
        <v>0</v>
      </c>
      <c r="I14" s="20">
        <f>I6*0.55</f>
        <v>0</v>
      </c>
    </row>
    <row r="15" spans="1:10">
      <c r="A15" s="9" t="s">
        <v>126</v>
      </c>
      <c r="B15" s="20">
        <f>NA()</f>
        <v>0</v>
      </c>
      <c r="C15" s="20">
        <f>NA()</f>
        <v>0</v>
      </c>
      <c r="D15" s="20">
        <f>NA()</f>
        <v>0</v>
      </c>
      <c r="E15" s="20">
        <f>E6*0.30</f>
        <v>0</v>
      </c>
      <c r="F15" s="20">
        <f>F6*0.30</f>
        <v>0</v>
      </c>
      <c r="G15" s="20">
        <f>G6*0.30</f>
        <v>0</v>
      </c>
      <c r="H15" s="20">
        <f>H6*0.30</f>
        <v>0</v>
      </c>
      <c r="I15" s="20">
        <f>I6*0.30</f>
        <v>0</v>
      </c>
    </row>
    <row r="16" spans="1:10">
      <c r="A16" s="9" t="s">
        <v>127</v>
      </c>
      <c r="B16" s="20">
        <f>NA()</f>
        <v>0</v>
      </c>
      <c r="C16" s="20">
        <f>NA()</f>
        <v>0</v>
      </c>
      <c r="D16" s="20">
        <f>NA()</f>
        <v>0</v>
      </c>
      <c r="E16" s="20">
        <f>E6-E14-E15</f>
        <v>0</v>
      </c>
      <c r="F16" s="20">
        <f>F6-F14-F15</f>
        <v>0</v>
      </c>
      <c r="G16" s="20">
        <f>G6-G14-G15</f>
        <v>0</v>
      </c>
      <c r="H16" s="20">
        <f>H6-H14-H15</f>
        <v>0</v>
      </c>
      <c r="I16" s="20">
        <f>I6-I14-I15</f>
        <v>0</v>
      </c>
    </row>
    <row r="18" spans="1:9">
      <c r="A18" s="13" t="s">
        <v>128</v>
      </c>
      <c r="I18" s="10">
        <f>(I7/D7)^(1/5)-1</f>
        <v>0</v>
      </c>
    </row>
  </sheetData>
  <mergeCells count="2">
    <mergeCell ref="A1:J1"/>
    <mergeCell ref="A5:J5"/>
  </mergeCells>
  <pageMargins left="0.7" right="0.7" top="0.75" bottom="0.75" header="0.3" footer="0.3"/>
</worksheet>
</file>

<file path=xl/worksheets/sheet6.xml><?xml version="1.0" encoding="utf-8"?>
<worksheet xmlns="http://schemas.openxmlformats.org/spreadsheetml/2006/main" xmlns:r="http://schemas.openxmlformats.org/officeDocument/2006/relationships">
  <sheetPr>
    <tabColor rgb="FF1F4E78"/>
  </sheetPr>
  <dimension ref="A1:J22"/>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15</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131</v>
      </c>
      <c r="B5" s="8"/>
      <c r="C5" s="8"/>
      <c r="D5" s="8"/>
      <c r="E5" s="8"/>
      <c r="F5" s="8"/>
      <c r="G5" s="8"/>
      <c r="H5" s="8"/>
      <c r="I5" s="8"/>
      <c r="J5" s="8"/>
    </row>
    <row r="6" spans="1:10">
      <c r="A6" s="9" t="s">
        <v>84</v>
      </c>
      <c r="B6" s="6">
        <f>'Historical Financials'!B5</f>
        <v>0</v>
      </c>
      <c r="C6" s="6">
        <f>'Historical Financials'!C5</f>
        <v>0</v>
      </c>
      <c r="D6" s="6">
        <f>'Historical Financials'!D5</f>
        <v>0</v>
      </c>
      <c r="E6" s="6">
        <f>'Revenue Build'!E7</f>
        <v>0</v>
      </c>
      <c r="F6" s="6">
        <f>'Revenue Build'!F7</f>
        <v>0</v>
      </c>
      <c r="G6" s="6">
        <f>'Revenue Build'!G7</f>
        <v>0</v>
      </c>
      <c r="H6" s="6">
        <f>'Revenue Build'!H7</f>
        <v>0</v>
      </c>
      <c r="I6" s="6">
        <f>'Revenue Build'!I7</f>
        <v>0</v>
      </c>
    </row>
    <row r="7" spans="1:10">
      <c r="A7" s="9" t="s">
        <v>49</v>
      </c>
      <c r="B7" s="14">
        <f>'Historical Financials'!B9</f>
        <v>0</v>
      </c>
      <c r="C7" s="14">
        <f>'Historical Financials'!C9</f>
        <v>0</v>
      </c>
      <c r="D7" s="14">
        <f>'Historical Financials'!D9</f>
        <v>0</v>
      </c>
      <c r="E7" s="14">
        <f>INDEX('Control Panel'!$D$20:$H$22,MATCH('Control Panel'!$B$8,'Control Panel'!$C$20:$C$22,0),MATCH(E$4,'Control Panel'!$D$19:$H$19,0))</f>
        <v>0</v>
      </c>
      <c r="F7" s="14">
        <f>INDEX('Control Panel'!$D$20:$H$22,MATCH('Control Panel'!$B$8,'Control Panel'!$C$20:$C$22,0),MATCH(F$4,'Control Panel'!$D$19:$H$19,0))</f>
        <v>0</v>
      </c>
      <c r="G7" s="14">
        <f>INDEX('Control Panel'!$D$20:$H$22,MATCH('Control Panel'!$B$8,'Control Panel'!$C$20:$C$22,0),MATCH(G$4,'Control Panel'!$D$19:$H$19,0))</f>
        <v>0</v>
      </c>
      <c r="H7" s="14">
        <f>INDEX('Control Panel'!$D$20:$H$22,MATCH('Control Panel'!$B$8,'Control Panel'!$C$20:$C$22,0),MATCH(H$4,'Control Panel'!$D$19:$H$19,0))</f>
        <v>0</v>
      </c>
      <c r="I7" s="14">
        <f>INDEX('Control Panel'!$D$20:$H$22,MATCH('Control Panel'!$B$8,'Control Panel'!$C$20:$C$22,0),MATCH(I$4,'Control Panel'!$D$19:$H$19,0))</f>
        <v>0</v>
      </c>
    </row>
    <row r="8" spans="1:10">
      <c r="A8" s="9" t="s">
        <v>132</v>
      </c>
      <c r="B8" s="21">
        <f>'Historical Financials'!B5-'Historical Financials'!B8</f>
        <v>0</v>
      </c>
      <c r="C8" s="21">
        <f>'Historical Financials'!C5-'Historical Financials'!C8</f>
        <v>0</v>
      </c>
      <c r="D8" s="21">
        <f>'Historical Financials'!D5-'Historical Financials'!D8</f>
        <v>0</v>
      </c>
      <c r="E8" s="21">
        <f>E6*(1-E7)</f>
        <v>0</v>
      </c>
      <c r="F8" s="21">
        <f>F6*(1-F7)</f>
        <v>0</v>
      </c>
      <c r="G8" s="21">
        <f>G6*(1-G7)</f>
        <v>0</v>
      </c>
      <c r="H8" s="21">
        <f>H6*(1-H7)</f>
        <v>0</v>
      </c>
      <c r="I8" s="21">
        <f>I6*(1-I7)</f>
        <v>0</v>
      </c>
    </row>
    <row r="9" spans="1:10">
      <c r="A9" s="13" t="s">
        <v>87</v>
      </c>
      <c r="B9" s="4">
        <f>'Historical Financials'!B8</f>
        <v>0</v>
      </c>
      <c r="C9" s="4">
        <f>'Historical Financials'!C8</f>
        <v>0</v>
      </c>
      <c r="D9" s="4">
        <f>'Historical Financials'!D8</f>
        <v>0</v>
      </c>
      <c r="E9" s="4">
        <f>E6-E8</f>
        <v>0</v>
      </c>
      <c r="F9" s="4">
        <f>F6-F8</f>
        <v>0</v>
      </c>
      <c r="G9" s="4">
        <f>G6-G8</f>
        <v>0</v>
      </c>
      <c r="H9" s="4">
        <f>H6-H8</f>
        <v>0</v>
      </c>
      <c r="I9" s="4">
        <f>I6-I8</f>
        <v>0</v>
      </c>
    </row>
    <row r="12" spans="1:10">
      <c r="A12" s="9" t="s">
        <v>50</v>
      </c>
      <c r="B12" s="14">
        <f>'Historical Financials'!B11/'Historical Financials'!B5</f>
        <v>0</v>
      </c>
      <c r="C12" s="14">
        <f>'Historical Financials'!C11/'Historical Financials'!C5</f>
        <v>0</v>
      </c>
      <c r="D12" s="14">
        <f>'Historical Financials'!D11/'Historical Financials'!D5</f>
        <v>0</v>
      </c>
      <c r="E12" s="14">
        <f>INDEX('Control Panel'!$D$26:$H$28,MATCH('Control Panel'!$B$8,'Control Panel'!$C$26:$C$28,0),MATCH(E$4,'Control Panel'!$D$25:$H$25,0))</f>
        <v>0</v>
      </c>
      <c r="F12" s="14">
        <f>INDEX('Control Panel'!$D$26:$H$28,MATCH('Control Panel'!$B$8,'Control Panel'!$C$26:$C$28,0),MATCH(F$4,'Control Panel'!$D$25:$H$25,0))</f>
        <v>0</v>
      </c>
      <c r="G12" s="14">
        <f>INDEX('Control Panel'!$D$26:$H$28,MATCH('Control Panel'!$B$8,'Control Panel'!$C$26:$C$28,0),MATCH(G$4,'Control Panel'!$D$25:$H$25,0))</f>
        <v>0</v>
      </c>
      <c r="H12" s="14">
        <f>INDEX('Control Panel'!$D$26:$H$28,MATCH('Control Panel'!$B$8,'Control Panel'!$C$26:$C$28,0),MATCH(H$4,'Control Panel'!$D$25:$H$25,0))</f>
        <v>0</v>
      </c>
      <c r="I12" s="14">
        <f>INDEX('Control Panel'!$D$26:$H$28,MATCH('Control Panel'!$B$8,'Control Panel'!$C$26:$C$28,0),MATCH(I$4,'Control Panel'!$D$25:$H$25,0))</f>
        <v>0</v>
      </c>
    </row>
    <row r="13" spans="1:10">
      <c r="A13" s="9" t="s">
        <v>88</v>
      </c>
      <c r="B13" s="21">
        <f>'Historical Financials'!B11</f>
        <v>0</v>
      </c>
      <c r="C13" s="21">
        <f>'Historical Financials'!C11</f>
        <v>0</v>
      </c>
      <c r="D13" s="21">
        <f>'Historical Financials'!D11</f>
        <v>0</v>
      </c>
      <c r="E13" s="21">
        <f>E6*E12</f>
        <v>0</v>
      </c>
      <c r="F13" s="21">
        <f>F6*F12</f>
        <v>0</v>
      </c>
      <c r="G13" s="21">
        <f>G6*G12</f>
        <v>0</v>
      </c>
      <c r="H13" s="21">
        <f>H6*H12</f>
        <v>0</v>
      </c>
      <c r="I13" s="21">
        <f>I6*I12</f>
        <v>0</v>
      </c>
    </row>
    <row r="14" spans="1:10">
      <c r="A14" s="9" t="s">
        <v>51</v>
      </c>
      <c r="B14" s="14">
        <f>'Historical Financials'!B12/'Historical Financials'!B5</f>
        <v>0</v>
      </c>
      <c r="C14" s="14">
        <f>'Historical Financials'!C12/'Historical Financials'!C5</f>
        <v>0</v>
      </c>
      <c r="D14" s="14">
        <f>'Historical Financials'!D12/'Historical Financials'!D5</f>
        <v>0</v>
      </c>
      <c r="E14" s="14">
        <f>INDEX('Control Panel'!$D$32:$H$34,MATCH('Control Panel'!$B$8,'Control Panel'!$C$32:$C$34,0),MATCH(E$4,'Control Panel'!$D$31:$H$31,0))</f>
        <v>0</v>
      </c>
      <c r="F14" s="14">
        <f>INDEX('Control Panel'!$D$32:$H$34,MATCH('Control Panel'!$B$8,'Control Panel'!$C$32:$C$34,0),MATCH(F$4,'Control Panel'!$D$31:$H$31,0))</f>
        <v>0</v>
      </c>
      <c r="G14" s="14">
        <f>INDEX('Control Panel'!$D$32:$H$34,MATCH('Control Panel'!$B$8,'Control Panel'!$C$32:$C$34,0),MATCH(G$4,'Control Panel'!$D$31:$H$31,0))</f>
        <v>0</v>
      </c>
      <c r="H14" s="14">
        <f>INDEX('Control Panel'!$D$32:$H$34,MATCH('Control Panel'!$B$8,'Control Panel'!$C$32:$C$34,0),MATCH(H$4,'Control Panel'!$D$31:$H$31,0))</f>
        <v>0</v>
      </c>
      <c r="I14" s="14">
        <f>INDEX('Control Panel'!$D$32:$H$34,MATCH('Control Panel'!$B$8,'Control Panel'!$C$32:$C$34,0),MATCH(I$4,'Control Panel'!$D$31:$H$31,0))</f>
        <v>0</v>
      </c>
    </row>
    <row r="15" spans="1:10">
      <c r="A15" s="9" t="s">
        <v>89</v>
      </c>
      <c r="B15" s="21">
        <f>'Historical Financials'!B12</f>
        <v>0</v>
      </c>
      <c r="C15" s="21">
        <f>'Historical Financials'!C12</f>
        <v>0</v>
      </c>
      <c r="D15" s="21">
        <f>'Historical Financials'!D12</f>
        <v>0</v>
      </c>
      <c r="E15" s="21">
        <f>E6*E14</f>
        <v>0</v>
      </c>
      <c r="F15" s="21">
        <f>F6*F14</f>
        <v>0</v>
      </c>
      <c r="G15" s="21">
        <f>G6*G14</f>
        <v>0</v>
      </c>
      <c r="H15" s="21">
        <f>H6*H14</f>
        <v>0</v>
      </c>
      <c r="I15" s="21">
        <f>I6*I14</f>
        <v>0</v>
      </c>
    </row>
    <row r="16" spans="1:10">
      <c r="A16" s="9" t="s">
        <v>52</v>
      </c>
      <c r="B16" s="14">
        <f>'Historical Financials'!B13/'Historical Financials'!B5</f>
        <v>0</v>
      </c>
      <c r="C16" s="14">
        <f>'Historical Financials'!C13/'Historical Financials'!C5</f>
        <v>0</v>
      </c>
      <c r="D16" s="14">
        <f>'Historical Financials'!D13/'Historical Financials'!D5</f>
        <v>0</v>
      </c>
      <c r="E16" s="14">
        <f>INDEX('Control Panel'!$D$38:$H$40,MATCH('Control Panel'!$B$8,'Control Panel'!$C$38:$C$40,0),MATCH(E$4,'Control Panel'!$D$37:$H$37,0))</f>
        <v>0</v>
      </c>
      <c r="F16" s="14">
        <f>INDEX('Control Panel'!$D$38:$H$40,MATCH('Control Panel'!$B$8,'Control Panel'!$C$38:$C$40,0),MATCH(F$4,'Control Panel'!$D$37:$H$37,0))</f>
        <v>0</v>
      </c>
      <c r="G16" s="14">
        <f>INDEX('Control Panel'!$D$38:$H$40,MATCH('Control Panel'!$B$8,'Control Panel'!$C$38:$C$40,0),MATCH(G$4,'Control Panel'!$D$37:$H$37,0))</f>
        <v>0</v>
      </c>
      <c r="H16" s="14">
        <f>INDEX('Control Panel'!$D$38:$H$40,MATCH('Control Panel'!$B$8,'Control Panel'!$C$38:$C$40,0),MATCH(H$4,'Control Panel'!$D$37:$H$37,0))</f>
        <v>0</v>
      </c>
      <c r="I16" s="14">
        <f>INDEX('Control Panel'!$D$38:$H$40,MATCH('Control Panel'!$B$8,'Control Panel'!$C$38:$C$40,0),MATCH(I$4,'Control Panel'!$D$37:$H$37,0))</f>
        <v>0</v>
      </c>
    </row>
    <row r="17" spans="1:9">
      <c r="A17" s="9" t="s">
        <v>90</v>
      </c>
      <c r="B17" s="21">
        <f>'Historical Financials'!B13</f>
        <v>0</v>
      </c>
      <c r="C17" s="21">
        <f>'Historical Financials'!C13</f>
        <v>0</v>
      </c>
      <c r="D17" s="21">
        <f>'Historical Financials'!D13</f>
        <v>0</v>
      </c>
      <c r="E17" s="21">
        <f>E6*E16</f>
        <v>0</v>
      </c>
      <c r="F17" s="21">
        <f>F6*F16</f>
        <v>0</v>
      </c>
      <c r="G17" s="21">
        <f>G6*G16</f>
        <v>0</v>
      </c>
      <c r="H17" s="21">
        <f>H6*H16</f>
        <v>0</v>
      </c>
      <c r="I17" s="21">
        <f>I6*I16</f>
        <v>0</v>
      </c>
    </row>
    <row r="18" spans="1:9">
      <c r="A18" s="9" t="s">
        <v>53</v>
      </c>
      <c r="B18" s="14">
        <f>'Historical Financials'!B14/'Historical Financials'!B5</f>
        <v>0</v>
      </c>
      <c r="C18" s="14">
        <f>'Historical Financials'!C14/'Historical Financials'!C5</f>
        <v>0</v>
      </c>
      <c r="D18" s="14">
        <f>'Historical Financials'!D14/'Historical Financials'!D5</f>
        <v>0</v>
      </c>
      <c r="E18" s="14">
        <f>INDEX('Control Panel'!$D$44:$H$46,MATCH('Control Panel'!$B$8,'Control Panel'!$C$44:$C$46,0),MATCH(E$4,'Control Panel'!$D$43:$H$43,0))</f>
        <v>0</v>
      </c>
      <c r="F18" s="14">
        <f>INDEX('Control Panel'!$D$44:$H$46,MATCH('Control Panel'!$B$8,'Control Panel'!$C$44:$C$46,0),MATCH(F$4,'Control Panel'!$D$43:$H$43,0))</f>
        <v>0</v>
      </c>
      <c r="G18" s="14">
        <f>INDEX('Control Panel'!$D$44:$H$46,MATCH('Control Panel'!$B$8,'Control Panel'!$C$44:$C$46,0),MATCH(G$4,'Control Panel'!$D$43:$H$43,0))</f>
        <v>0</v>
      </c>
      <c r="H18" s="14">
        <f>INDEX('Control Panel'!$D$44:$H$46,MATCH('Control Panel'!$B$8,'Control Panel'!$C$44:$C$46,0),MATCH(H$4,'Control Panel'!$D$43:$H$43,0))</f>
        <v>0</v>
      </c>
      <c r="I18" s="14">
        <f>INDEX('Control Panel'!$D$44:$H$46,MATCH('Control Panel'!$B$8,'Control Panel'!$C$44:$C$46,0),MATCH(I$4,'Control Panel'!$D$43:$H$43,0))</f>
        <v>0</v>
      </c>
    </row>
    <row r="19" spans="1:9">
      <c r="A19" s="9" t="s">
        <v>133</v>
      </c>
      <c r="B19" s="21">
        <f>'Historical Financials'!B14</f>
        <v>0</v>
      </c>
      <c r="C19" s="21">
        <f>'Historical Financials'!C14</f>
        <v>0</v>
      </c>
      <c r="D19" s="21">
        <f>'Historical Financials'!D14</f>
        <v>0</v>
      </c>
      <c r="E19" s="21">
        <f>E6*E18</f>
        <v>0</v>
      </c>
      <c r="F19" s="21">
        <f>F6*F18</f>
        <v>0</v>
      </c>
      <c r="G19" s="21">
        <f>G6*G18</f>
        <v>0</v>
      </c>
      <c r="H19" s="21">
        <f>H6*H18</f>
        <v>0</v>
      </c>
      <c r="I19" s="21">
        <f>I6*I18</f>
        <v>0</v>
      </c>
    </row>
    <row r="20" spans="1:9">
      <c r="A20" s="13" t="s">
        <v>92</v>
      </c>
      <c r="B20" s="22">
        <f>SUM(B13:B19)</f>
        <v>0</v>
      </c>
      <c r="C20" s="22">
        <f>SUM(C13:C19)</f>
        <v>0</v>
      </c>
      <c r="D20" s="22">
        <f>SUM(D13:D19)</f>
        <v>0</v>
      </c>
      <c r="E20" s="22">
        <f>SUM(E13:E19)</f>
        <v>0</v>
      </c>
      <c r="F20" s="22">
        <f>SUM(F13:F19)</f>
        <v>0</v>
      </c>
      <c r="G20" s="22">
        <f>SUM(G13:G19)</f>
        <v>0</v>
      </c>
      <c r="H20" s="22">
        <f>SUM(H13:H19)</f>
        <v>0</v>
      </c>
      <c r="I20" s="22">
        <f>SUM(I13:I19)</f>
        <v>0</v>
      </c>
    </row>
    <row r="21" spans="1:9">
      <c r="A21" s="13" t="s">
        <v>93</v>
      </c>
      <c r="B21" s="4">
        <f>B9-B20</f>
        <v>0</v>
      </c>
      <c r="C21" s="4">
        <f>C9-C20</f>
        <v>0</v>
      </c>
      <c r="D21" s="4">
        <f>D9-D20</f>
        <v>0</v>
      </c>
      <c r="E21" s="4">
        <f>E9-E20</f>
        <v>0</v>
      </c>
      <c r="F21" s="4">
        <f>F9-F20</f>
        <v>0</v>
      </c>
      <c r="G21" s="4">
        <f>G9-G20</f>
        <v>0</v>
      </c>
      <c r="H21" s="4">
        <f>H9-H20</f>
        <v>0</v>
      </c>
      <c r="I21" s="4">
        <f>I9-I20</f>
        <v>0</v>
      </c>
    </row>
    <row r="22" spans="1:9">
      <c r="A22" s="9" t="s">
        <v>94</v>
      </c>
      <c r="B22" s="10">
        <f>B21/B6</f>
        <v>0</v>
      </c>
      <c r="C22" s="10">
        <f>C21/C6</f>
        <v>0</v>
      </c>
      <c r="D22" s="10">
        <f>D21/D6</f>
        <v>0</v>
      </c>
      <c r="E22" s="10">
        <f>E21/E6</f>
        <v>0</v>
      </c>
      <c r="F22" s="10">
        <f>F21/F6</f>
        <v>0</v>
      </c>
      <c r="G22" s="10">
        <f>G21/G6</f>
        <v>0</v>
      </c>
      <c r="H22" s="10">
        <f>H21/H6</f>
        <v>0</v>
      </c>
      <c r="I22" s="10">
        <f>I21/I6</f>
        <v>0</v>
      </c>
    </row>
  </sheetData>
  <mergeCells count="2">
    <mergeCell ref="A1:J1"/>
    <mergeCell ref="A5:J5"/>
  </mergeCell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1F4E78"/>
  </sheetPr>
  <dimension ref="A1:J30"/>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16</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134</v>
      </c>
      <c r="B5" s="8"/>
      <c r="C5" s="8"/>
      <c r="D5" s="8"/>
      <c r="E5" s="8"/>
      <c r="F5" s="8"/>
      <c r="G5" s="8"/>
      <c r="H5" s="8"/>
      <c r="I5" s="8"/>
      <c r="J5" s="8"/>
    </row>
    <row r="6" spans="1:10">
      <c r="A6" s="9" t="s">
        <v>84</v>
      </c>
      <c r="B6" s="6">
        <f>'Historical Financials'!B5</f>
        <v>0</v>
      </c>
      <c r="C6" s="6">
        <f>'Historical Financials'!C5</f>
        <v>0</v>
      </c>
      <c r="D6" s="6">
        <f>'Historical Financials'!D5</f>
        <v>0</v>
      </c>
      <c r="E6" s="6">
        <f>'Expense Build'!E6</f>
        <v>0</v>
      </c>
      <c r="F6" s="6">
        <f>'Expense Build'!F6</f>
        <v>0</v>
      </c>
      <c r="G6" s="6">
        <f>'Expense Build'!G6</f>
        <v>0</v>
      </c>
      <c r="H6" s="6">
        <f>'Expense Build'!H6</f>
        <v>0</v>
      </c>
      <c r="I6" s="6">
        <f>'Expense Build'!I6</f>
        <v>0</v>
      </c>
    </row>
    <row r="7" spans="1:10">
      <c r="A7" s="9" t="s">
        <v>132</v>
      </c>
      <c r="B7" s="6">
        <f>'Historical Financials'!B5-'Historical Financials'!B8</f>
        <v>0</v>
      </c>
      <c r="C7" s="6">
        <f>'Historical Financials'!C5-'Historical Financials'!C8</f>
        <v>0</v>
      </c>
      <c r="D7" s="6">
        <f>'Historical Financials'!D5-'Historical Financials'!D8</f>
        <v>0</v>
      </c>
      <c r="E7" s="6">
        <f>'Expense Build'!E8</f>
        <v>0</v>
      </c>
      <c r="F7" s="6">
        <f>'Expense Build'!F8</f>
        <v>0</v>
      </c>
      <c r="G7" s="6">
        <f>'Expense Build'!G8</f>
        <v>0</v>
      </c>
      <c r="H7" s="6">
        <f>'Expense Build'!H8</f>
        <v>0</v>
      </c>
      <c r="I7" s="6">
        <f>'Expense Build'!I8</f>
        <v>0</v>
      </c>
    </row>
    <row r="8" spans="1:10">
      <c r="A8" s="13" t="s">
        <v>87</v>
      </c>
      <c r="B8" s="4">
        <f>'Historical Financials'!B8</f>
        <v>0</v>
      </c>
      <c r="C8" s="4">
        <f>'Historical Financials'!C8</f>
        <v>0</v>
      </c>
      <c r="D8" s="4">
        <f>'Historical Financials'!D8</f>
        <v>0</v>
      </c>
      <c r="E8" s="4">
        <f>'Expense Build'!E9</f>
        <v>0</v>
      </c>
      <c r="F8" s="4">
        <f>'Expense Build'!F9</f>
        <v>0</v>
      </c>
      <c r="G8" s="4">
        <f>'Expense Build'!G9</f>
        <v>0</v>
      </c>
      <c r="H8" s="4">
        <f>'Expense Build'!H9</f>
        <v>0</v>
      </c>
      <c r="I8" s="4">
        <f>'Expense Build'!I9</f>
        <v>0</v>
      </c>
    </row>
    <row r="10" spans="1:10">
      <c r="A10" s="9" t="s">
        <v>88</v>
      </c>
      <c r="B10" s="6">
        <f>'Historical Financials'!B11</f>
        <v>0</v>
      </c>
      <c r="C10" s="6">
        <f>'Historical Financials'!C11</f>
        <v>0</v>
      </c>
      <c r="D10" s="6">
        <f>'Historical Financials'!D11</f>
        <v>0</v>
      </c>
      <c r="E10" s="6">
        <f>'Expense Build'!E13</f>
        <v>0</v>
      </c>
      <c r="F10" s="6">
        <f>'Expense Build'!F13</f>
        <v>0</v>
      </c>
      <c r="G10" s="6">
        <f>'Expense Build'!G13</f>
        <v>0</v>
      </c>
      <c r="H10" s="6">
        <f>'Expense Build'!H13</f>
        <v>0</v>
      </c>
      <c r="I10" s="6">
        <f>'Expense Build'!I13</f>
        <v>0</v>
      </c>
    </row>
    <row r="11" spans="1:10">
      <c r="A11" s="9" t="s">
        <v>89</v>
      </c>
      <c r="B11" s="6">
        <f>'Historical Financials'!B12</f>
        <v>0</v>
      </c>
      <c r="C11" s="6">
        <f>'Historical Financials'!C12</f>
        <v>0</v>
      </c>
      <c r="D11" s="6">
        <f>'Historical Financials'!D12</f>
        <v>0</v>
      </c>
      <c r="E11" s="6">
        <f>'Expense Build'!E15</f>
        <v>0</v>
      </c>
      <c r="F11" s="6">
        <f>'Expense Build'!F15</f>
        <v>0</v>
      </c>
      <c r="G11" s="6">
        <f>'Expense Build'!G15</f>
        <v>0</v>
      </c>
      <c r="H11" s="6">
        <f>'Expense Build'!H15</f>
        <v>0</v>
      </c>
      <c r="I11" s="6">
        <f>'Expense Build'!I15</f>
        <v>0</v>
      </c>
    </row>
    <row r="12" spans="1:10">
      <c r="A12" s="9" t="s">
        <v>90</v>
      </c>
      <c r="B12" s="6">
        <f>'Historical Financials'!B13</f>
        <v>0</v>
      </c>
      <c r="C12" s="6">
        <f>'Historical Financials'!C13</f>
        <v>0</v>
      </c>
      <c r="D12" s="6">
        <f>'Historical Financials'!D13</f>
        <v>0</v>
      </c>
      <c r="E12" s="6">
        <f>'Expense Build'!E17</f>
        <v>0</v>
      </c>
      <c r="F12" s="6">
        <f>'Expense Build'!F17</f>
        <v>0</v>
      </c>
      <c r="G12" s="6">
        <f>'Expense Build'!G17</f>
        <v>0</v>
      </c>
      <c r="H12" s="6">
        <f>'Expense Build'!H17</f>
        <v>0</v>
      </c>
      <c r="I12" s="6">
        <f>'Expense Build'!I17</f>
        <v>0</v>
      </c>
    </row>
    <row r="13" spans="1:10">
      <c r="A13" s="9" t="s">
        <v>133</v>
      </c>
      <c r="B13" s="6">
        <f>'Historical Financials'!B14</f>
        <v>0</v>
      </c>
      <c r="C13" s="6">
        <f>'Historical Financials'!C14</f>
        <v>0</v>
      </c>
      <c r="D13" s="6">
        <f>'Historical Financials'!D14</f>
        <v>0</v>
      </c>
      <c r="E13" s="6">
        <f>'Expense Build'!E19</f>
        <v>0</v>
      </c>
      <c r="F13" s="6">
        <f>'Expense Build'!F19</f>
        <v>0</v>
      </c>
      <c r="G13" s="6">
        <f>'Expense Build'!G19</f>
        <v>0</v>
      </c>
      <c r="H13" s="6">
        <f>'Expense Build'!H19</f>
        <v>0</v>
      </c>
      <c r="I13" s="6">
        <f>'Expense Build'!I19</f>
        <v>0</v>
      </c>
    </row>
    <row r="14" spans="1:10">
      <c r="A14" s="13" t="s">
        <v>92</v>
      </c>
      <c r="B14" s="22">
        <f>SUM(B10:B13)</f>
        <v>0</v>
      </c>
      <c r="C14" s="22">
        <f>SUM(C10:C13)</f>
        <v>0</v>
      </c>
      <c r="D14" s="22">
        <f>SUM(D10:D13)</f>
        <v>0</v>
      </c>
      <c r="E14" s="22">
        <f>'Expense Build'!E20</f>
        <v>0</v>
      </c>
      <c r="F14" s="22">
        <f>'Expense Build'!F20</f>
        <v>0</v>
      </c>
      <c r="G14" s="22">
        <f>'Expense Build'!G20</f>
        <v>0</v>
      </c>
      <c r="H14" s="22">
        <f>'Expense Build'!H20</f>
        <v>0</v>
      </c>
      <c r="I14" s="22">
        <f>'Expense Build'!I20</f>
        <v>0</v>
      </c>
    </row>
    <row r="16" spans="1:10">
      <c r="A16" s="13" t="s">
        <v>93</v>
      </c>
      <c r="B16" s="4">
        <f>B8-B14</f>
        <v>0</v>
      </c>
      <c r="C16" s="4">
        <f>C8-C14</f>
        <v>0</v>
      </c>
      <c r="D16" s="4">
        <f>D8-D14</f>
        <v>0</v>
      </c>
      <c r="E16" s="4">
        <f>'Expense Build'!E21</f>
        <v>0</v>
      </c>
      <c r="F16" s="4">
        <f>'Expense Build'!F21</f>
        <v>0</v>
      </c>
      <c r="G16" s="4">
        <f>'Expense Build'!G21</f>
        <v>0</v>
      </c>
      <c r="H16" s="4">
        <f>'Expense Build'!H21</f>
        <v>0</v>
      </c>
      <c r="I16" s="4">
        <f>'Expense Build'!I21</f>
        <v>0</v>
      </c>
    </row>
    <row r="17" spans="1:9">
      <c r="A17" s="9" t="s">
        <v>95</v>
      </c>
      <c r="B17" s="6">
        <f>'Historical Financials'!B19</f>
        <v>0</v>
      </c>
      <c r="C17" s="6">
        <f>'Historical Financials'!C19</f>
        <v>0</v>
      </c>
      <c r="D17" s="6">
        <f>'Historical Financials'!D19</f>
        <v>0</v>
      </c>
      <c r="E17" s="6">
        <f>'PP&amp;E D&amp;A'!E10</f>
        <v>0</v>
      </c>
      <c r="F17" s="6">
        <f>'PP&amp;E D&amp;A'!F10</f>
        <v>0</v>
      </c>
      <c r="G17" s="6">
        <f>'PP&amp;E D&amp;A'!G10</f>
        <v>0</v>
      </c>
      <c r="H17" s="6">
        <f>'PP&amp;E D&amp;A'!H10</f>
        <v>0</v>
      </c>
      <c r="I17" s="6">
        <f>'PP&amp;E D&amp;A'!I10</f>
        <v>0</v>
      </c>
    </row>
    <row r="18" spans="1:9">
      <c r="A18" s="13" t="s">
        <v>96</v>
      </c>
      <c r="B18" s="4">
        <f>B16-B17</f>
        <v>0</v>
      </c>
      <c r="C18" s="4">
        <f>C16-C17</f>
        <v>0</v>
      </c>
      <c r="D18" s="4">
        <f>D16-D17</f>
        <v>0</v>
      </c>
      <c r="E18" s="4">
        <f>E16-E17</f>
        <v>0</v>
      </c>
      <c r="F18" s="4">
        <f>F16-F17</f>
        <v>0</v>
      </c>
      <c r="G18" s="4">
        <f>G16-G17</f>
        <v>0</v>
      </c>
      <c r="H18" s="4">
        <f>H16-H17</f>
        <v>0</v>
      </c>
      <c r="I18" s="4">
        <f>I16-I17</f>
        <v>0</v>
      </c>
    </row>
    <row r="19" spans="1:9">
      <c r="A19" s="9" t="s">
        <v>97</v>
      </c>
      <c r="B19" s="6">
        <f>'Historical Financials'!B21</f>
        <v>0</v>
      </c>
      <c r="C19" s="6">
        <f>'Historical Financials'!C21</f>
        <v>0</v>
      </c>
      <c r="D19" s="6">
        <f>'Historical Financials'!D21</f>
        <v>0</v>
      </c>
      <c r="E19" s="6">
        <f>'Debt Interest'!E16</f>
        <v>0</v>
      </c>
      <c r="F19" s="6">
        <f>'Debt Interest'!F16</f>
        <v>0</v>
      </c>
      <c r="G19" s="6">
        <f>'Debt Interest'!G16</f>
        <v>0</v>
      </c>
      <c r="H19" s="6">
        <f>'Debt Interest'!H16</f>
        <v>0</v>
      </c>
      <c r="I19" s="6">
        <f>'Debt Interest'!I16</f>
        <v>0</v>
      </c>
    </row>
    <row r="20" spans="1:9">
      <c r="A20" s="13" t="s">
        <v>135</v>
      </c>
      <c r="B20" s="21">
        <f>B18-B19</f>
        <v>0</v>
      </c>
      <c r="C20" s="21">
        <f>C18-C19</f>
        <v>0</v>
      </c>
      <c r="D20" s="21">
        <f>D18-D19</f>
        <v>0</v>
      </c>
      <c r="E20" s="21">
        <f>E18-E19</f>
        <v>0</v>
      </c>
      <c r="F20" s="21">
        <f>F18-F19</f>
        <v>0</v>
      </c>
      <c r="G20" s="21">
        <f>G18-G19</f>
        <v>0</v>
      </c>
      <c r="H20" s="21">
        <f>H18-H19</f>
        <v>0</v>
      </c>
      <c r="I20" s="21">
        <f>I18-I19</f>
        <v>0</v>
      </c>
    </row>
    <row r="21" spans="1:9">
      <c r="A21" s="9" t="s">
        <v>136</v>
      </c>
      <c r="B21" s="6">
        <f>'Historical Financials'!B22</f>
        <v>0</v>
      </c>
      <c r="C21" s="6">
        <f>'Historical Financials'!C22</f>
        <v>0</v>
      </c>
      <c r="D21" s="6">
        <f>'Historical Financials'!D22</f>
        <v>0</v>
      </c>
      <c r="E21" s="6">
        <f>'Tax'!E11</f>
        <v>0</v>
      </c>
      <c r="F21" s="6">
        <f>'Tax'!F11</f>
        <v>0</v>
      </c>
      <c r="G21" s="6">
        <f>'Tax'!G11</f>
        <v>0</v>
      </c>
      <c r="H21" s="6">
        <f>'Tax'!H11</f>
        <v>0</v>
      </c>
      <c r="I21" s="6">
        <f>'Tax'!I11</f>
        <v>0</v>
      </c>
    </row>
    <row r="22" spans="1:9">
      <c r="A22" s="13" t="s">
        <v>99</v>
      </c>
      <c r="B22" s="4">
        <f>B20-B21</f>
        <v>0</v>
      </c>
      <c r="C22" s="4">
        <f>C20-C21</f>
        <v>0</v>
      </c>
      <c r="D22" s="4">
        <f>D20-D21</f>
        <v>0</v>
      </c>
      <c r="E22" s="4">
        <f>E20-E21</f>
        <v>0</v>
      </c>
      <c r="F22" s="4">
        <f>F20-F21</f>
        <v>0</v>
      </c>
      <c r="G22" s="4">
        <f>G20-G21</f>
        <v>0</v>
      </c>
      <c r="H22" s="4">
        <f>H20-H21</f>
        <v>0</v>
      </c>
      <c r="I22" s="4">
        <f>I20-I21</f>
        <v>0</v>
      </c>
    </row>
    <row r="24" spans="1:9">
      <c r="A24" s="9" t="s">
        <v>68</v>
      </c>
      <c r="B24" s="6">
        <f>50</f>
        <v>0</v>
      </c>
      <c r="C24" s="6">
        <f>50</f>
        <v>0</v>
      </c>
      <c r="D24" s="6">
        <f>50</f>
        <v>0</v>
      </c>
      <c r="E24" s="6">
        <f>INDEX('Control Panel'!$D$134:$H$136,MATCH('Control Panel'!$B$8,'Control Panel'!$C$134:$C$136,0),MATCH(E$4,'Control Panel'!$D$133:$H$133,0))</f>
        <v>0</v>
      </c>
      <c r="F24" s="6">
        <f>INDEX('Control Panel'!$D$134:$H$136,MATCH('Control Panel'!$B$8,'Control Panel'!$C$134:$C$136,0),MATCH(F$4,'Control Panel'!$D$133:$H$133,0))</f>
        <v>0</v>
      </c>
      <c r="G24" s="6">
        <f>INDEX('Control Panel'!$D$134:$H$136,MATCH('Control Panel'!$B$8,'Control Panel'!$C$134:$C$136,0),MATCH(G$4,'Control Panel'!$D$133:$H$133,0))</f>
        <v>0</v>
      </c>
      <c r="H24" s="6">
        <f>INDEX('Control Panel'!$D$134:$H$136,MATCH('Control Panel'!$B$8,'Control Panel'!$C$134:$C$136,0),MATCH(H$4,'Control Panel'!$D$133:$H$133,0))</f>
        <v>0</v>
      </c>
      <c r="I24" s="6">
        <f>INDEX('Control Panel'!$D$134:$H$136,MATCH('Control Panel'!$B$8,'Control Panel'!$C$134:$C$136,0),MATCH(I$4,'Control Panel'!$D$133:$H$133,0))</f>
        <v>0</v>
      </c>
    </row>
    <row r="25" spans="1:9">
      <c r="A25" s="9" t="s">
        <v>137</v>
      </c>
      <c r="B25" s="23">
        <f>B22/B24</f>
        <v>0</v>
      </c>
      <c r="C25" s="23">
        <f>C22/C24</f>
        <v>0</v>
      </c>
      <c r="D25" s="23">
        <f>D22/D24</f>
        <v>0</v>
      </c>
      <c r="E25" s="23">
        <f>IFERROR(E22/E24,0)</f>
        <v>0</v>
      </c>
      <c r="F25" s="23">
        <f>IFERROR(F22/F24,0)</f>
        <v>0</v>
      </c>
      <c r="G25" s="23">
        <f>IFERROR(G22/G24,0)</f>
        <v>0</v>
      </c>
      <c r="H25" s="23">
        <f>IFERROR(H22/H24,0)</f>
        <v>0</v>
      </c>
      <c r="I25" s="23">
        <f>IFERROR(I22/I24,0)</f>
        <v>0</v>
      </c>
    </row>
    <row r="27" spans="1:9">
      <c r="A27" s="9" t="s">
        <v>49</v>
      </c>
      <c r="B27" s="10">
        <f>B8/B6</f>
        <v>0</v>
      </c>
      <c r="C27" s="10">
        <f>C8/C6</f>
        <v>0</v>
      </c>
      <c r="D27" s="10">
        <f>D8/D6</f>
        <v>0</v>
      </c>
      <c r="E27" s="10">
        <f>E8/E6</f>
        <v>0</v>
      </c>
      <c r="F27" s="10">
        <f>F8/F6</f>
        <v>0</v>
      </c>
      <c r="G27" s="10">
        <f>G8/G6</f>
        <v>0</v>
      </c>
      <c r="H27" s="10">
        <f>H8/H6</f>
        <v>0</v>
      </c>
      <c r="I27" s="10">
        <f>I8/I6</f>
        <v>0</v>
      </c>
    </row>
    <row r="28" spans="1:9">
      <c r="A28" s="9" t="s">
        <v>94</v>
      </c>
      <c r="B28" s="10">
        <f>B16/B6</f>
        <v>0</v>
      </c>
      <c r="C28" s="10">
        <f>C16/C6</f>
        <v>0</v>
      </c>
      <c r="D28" s="10">
        <f>D16/D6</f>
        <v>0</v>
      </c>
      <c r="E28" s="10">
        <f>E16/E6</f>
        <v>0</v>
      </c>
      <c r="F28" s="10">
        <f>F16/F6</f>
        <v>0</v>
      </c>
      <c r="G28" s="10">
        <f>G16/G6</f>
        <v>0</v>
      </c>
      <c r="H28" s="10">
        <f>H16/H6</f>
        <v>0</v>
      </c>
      <c r="I28" s="10">
        <f>I16/I6</f>
        <v>0</v>
      </c>
    </row>
    <row r="29" spans="1:9">
      <c r="A29" s="9" t="s">
        <v>138</v>
      </c>
      <c r="B29" s="10">
        <f>B18/B6</f>
        <v>0</v>
      </c>
      <c r="C29" s="10">
        <f>C18/C6</f>
        <v>0</v>
      </c>
      <c r="D29" s="10">
        <f>D18/D6</f>
        <v>0</v>
      </c>
      <c r="E29" s="10">
        <f>E18/E6</f>
        <v>0</v>
      </c>
      <c r="F29" s="10">
        <f>F18/F6</f>
        <v>0</v>
      </c>
      <c r="G29" s="10">
        <f>G18/G6</f>
        <v>0</v>
      </c>
      <c r="H29" s="10">
        <f>H18/H6</f>
        <v>0</v>
      </c>
      <c r="I29" s="10">
        <f>I18/I6</f>
        <v>0</v>
      </c>
    </row>
    <row r="30" spans="1:9">
      <c r="A30" s="9" t="s">
        <v>139</v>
      </c>
      <c r="B30" s="10">
        <f>B22/B6</f>
        <v>0</v>
      </c>
      <c r="C30" s="10">
        <f>C22/C6</f>
        <v>0</v>
      </c>
      <c r="D30" s="10">
        <f>D22/D6</f>
        <v>0</v>
      </c>
      <c r="E30" s="10">
        <f>E22/E6</f>
        <v>0</v>
      </c>
      <c r="F30" s="10">
        <f>F22/F6</f>
        <v>0</v>
      </c>
      <c r="G30" s="10">
        <f>G22/G6</f>
        <v>0</v>
      </c>
      <c r="H30" s="10">
        <f>H22/H6</f>
        <v>0</v>
      </c>
      <c r="I30" s="10">
        <f>I22/I6</f>
        <v>0</v>
      </c>
    </row>
  </sheetData>
  <mergeCells count="2">
    <mergeCell ref="A1:J1"/>
    <mergeCell ref="A5:J5"/>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tabColor rgb="FF1F4E78"/>
  </sheetPr>
  <dimension ref="A1:J25"/>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17</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17</v>
      </c>
      <c r="B5" s="8"/>
      <c r="C5" s="8"/>
      <c r="D5" s="8"/>
      <c r="E5" s="8"/>
      <c r="F5" s="8"/>
      <c r="G5" s="8"/>
      <c r="H5" s="8"/>
      <c r="I5" s="8"/>
      <c r="J5" s="8"/>
    </row>
    <row r="6" spans="1:10">
      <c r="A6" s="9" t="s">
        <v>84</v>
      </c>
      <c r="B6" s="6">
        <f>'Historical Financials'!B5</f>
        <v>0</v>
      </c>
      <c r="C6" s="6">
        <f>'Historical Financials'!C5</f>
        <v>0</v>
      </c>
      <c r="D6" s="6">
        <f>'Historical Financials'!D5</f>
        <v>0</v>
      </c>
      <c r="E6" s="6">
        <f>'Income Statement'!E6</f>
        <v>0</v>
      </c>
      <c r="F6" s="6">
        <f>'Income Statement'!F6</f>
        <v>0</v>
      </c>
      <c r="G6" s="6">
        <f>'Income Statement'!G6</f>
        <v>0</v>
      </c>
      <c r="H6" s="6">
        <f>'Income Statement'!H6</f>
        <v>0</v>
      </c>
      <c r="I6" s="6">
        <f>'Income Statement'!I6</f>
        <v>0</v>
      </c>
    </row>
    <row r="7" spans="1:10">
      <c r="A7" s="9" t="s">
        <v>132</v>
      </c>
      <c r="B7" s="6">
        <f>'Historical Financials'!B5-'Historical Financials'!B8</f>
        <v>0</v>
      </c>
      <c r="C7" s="6">
        <f>'Historical Financials'!C5-'Historical Financials'!C8</f>
        <v>0</v>
      </c>
      <c r="D7" s="6">
        <f>'Historical Financials'!D5-'Historical Financials'!D8</f>
        <v>0</v>
      </c>
      <c r="E7" s="6">
        <f>'Income Statement'!E7</f>
        <v>0</v>
      </c>
      <c r="F7" s="6">
        <f>'Income Statement'!F7</f>
        <v>0</v>
      </c>
      <c r="G7" s="6">
        <f>'Income Statement'!G7</f>
        <v>0</v>
      </c>
      <c r="H7" s="6">
        <f>'Income Statement'!H7</f>
        <v>0</v>
      </c>
      <c r="I7" s="6">
        <f>'Income Statement'!I7</f>
        <v>0</v>
      </c>
    </row>
    <row r="8" spans="1:10">
      <c r="A8" s="9" t="s">
        <v>56</v>
      </c>
      <c r="B8" s="6">
        <f>'Historical Financials'!B27/'Historical Financials'!B5*365</f>
        <v>0</v>
      </c>
      <c r="C8" s="6">
        <f>'Historical Financials'!C27/'Historical Financials'!C5*365</f>
        <v>0</v>
      </c>
      <c r="D8" s="6">
        <f>'Historical Financials'!D27/'Historical Financials'!D5*365</f>
        <v>0</v>
      </c>
      <c r="E8" s="6">
        <f>INDEX('Control Panel'!$D$62:$H$64,MATCH('Control Panel'!$B$8,'Control Panel'!$C$62:$C$64,0),MATCH(E$4,'Control Panel'!$D$61:$H$61,0))</f>
        <v>0</v>
      </c>
      <c r="F8" s="6">
        <f>INDEX('Control Panel'!$D$62:$H$64,MATCH('Control Panel'!$B$8,'Control Panel'!$C$62:$C$64,0),MATCH(F$4,'Control Panel'!$D$61:$H$61,0))</f>
        <v>0</v>
      </c>
      <c r="G8" s="6">
        <f>INDEX('Control Panel'!$D$62:$H$64,MATCH('Control Panel'!$B$8,'Control Panel'!$C$62:$C$64,0),MATCH(G$4,'Control Panel'!$D$61:$H$61,0))</f>
        <v>0</v>
      </c>
      <c r="H8" s="6">
        <f>INDEX('Control Panel'!$D$62:$H$64,MATCH('Control Panel'!$B$8,'Control Panel'!$C$62:$C$64,0),MATCH(H$4,'Control Panel'!$D$61:$H$61,0))</f>
        <v>0</v>
      </c>
      <c r="I8" s="6">
        <f>INDEX('Control Panel'!$D$62:$H$64,MATCH('Control Panel'!$B$8,'Control Panel'!$C$62:$C$64,0),MATCH(I$4,'Control Panel'!$D$61:$H$61,0))</f>
        <v>0</v>
      </c>
    </row>
    <row r="9" spans="1:10">
      <c r="A9" s="9" t="s">
        <v>101</v>
      </c>
      <c r="B9" s="4">
        <f>'Historical Financials'!B27</f>
        <v>0</v>
      </c>
      <c r="C9" s="4">
        <f>'Historical Financials'!C27</f>
        <v>0</v>
      </c>
      <c r="D9" s="4">
        <f>'Historical Financials'!D27</f>
        <v>0</v>
      </c>
      <c r="E9" s="4">
        <f>E6*E8/365</f>
        <v>0</v>
      </c>
      <c r="F9" s="4">
        <f>F6*F8/365</f>
        <v>0</v>
      </c>
      <c r="G9" s="4">
        <f>G6*G8/365</f>
        <v>0</v>
      </c>
      <c r="H9" s="4">
        <f>H6*H8/365</f>
        <v>0</v>
      </c>
      <c r="I9" s="4">
        <f>I6*I8/365</f>
        <v>0</v>
      </c>
    </row>
    <row r="10" spans="1:10">
      <c r="A10" s="9" t="s">
        <v>57</v>
      </c>
      <c r="B10" s="6">
        <f>'Historical Financials'!B28/('Historical Financials'!B5-'Historical Financials'!B8)*365</f>
        <v>0</v>
      </c>
      <c r="C10" s="6">
        <f>'Historical Financials'!C28/('Historical Financials'!C5-'Historical Financials'!C8)*365</f>
        <v>0</v>
      </c>
      <c r="D10" s="6">
        <f>'Historical Financials'!D28/('Historical Financials'!D5-'Historical Financials'!D8)*365</f>
        <v>0</v>
      </c>
      <c r="E10" s="6">
        <f>INDEX('Control Panel'!$D$68:$H$70,MATCH('Control Panel'!$B$8,'Control Panel'!$C$68:$C$70,0),MATCH(E$4,'Control Panel'!$D$67:$H$67,0))</f>
        <v>0</v>
      </c>
      <c r="F10" s="6">
        <f>INDEX('Control Panel'!$D$68:$H$70,MATCH('Control Panel'!$B$8,'Control Panel'!$C$68:$C$70,0),MATCH(F$4,'Control Panel'!$D$67:$H$67,0))</f>
        <v>0</v>
      </c>
      <c r="G10" s="6">
        <f>INDEX('Control Panel'!$D$68:$H$70,MATCH('Control Panel'!$B$8,'Control Panel'!$C$68:$C$70,0),MATCH(G$4,'Control Panel'!$D$67:$H$67,0))</f>
        <v>0</v>
      </c>
      <c r="H10" s="6">
        <f>INDEX('Control Panel'!$D$68:$H$70,MATCH('Control Panel'!$B$8,'Control Panel'!$C$68:$C$70,0),MATCH(H$4,'Control Panel'!$D$67:$H$67,0))</f>
        <v>0</v>
      </c>
      <c r="I10" s="6">
        <f>INDEX('Control Panel'!$D$68:$H$70,MATCH('Control Panel'!$B$8,'Control Panel'!$C$68:$C$70,0),MATCH(I$4,'Control Panel'!$D$67:$H$67,0))</f>
        <v>0</v>
      </c>
    </row>
    <row r="11" spans="1:10">
      <c r="A11" s="9" t="s">
        <v>102</v>
      </c>
      <c r="B11" s="4">
        <f>'Historical Financials'!B28</f>
        <v>0</v>
      </c>
      <c r="C11" s="4">
        <f>'Historical Financials'!C28</f>
        <v>0</v>
      </c>
      <c r="D11" s="4">
        <f>'Historical Financials'!D28</f>
        <v>0</v>
      </c>
      <c r="E11" s="4">
        <f>E7*E10/365</f>
        <v>0</v>
      </c>
      <c r="F11" s="4">
        <f>F7*F10/365</f>
        <v>0</v>
      </c>
      <c r="G11" s="4">
        <f>G7*G10/365</f>
        <v>0</v>
      </c>
      <c r="H11" s="4">
        <f>H7*H10/365</f>
        <v>0</v>
      </c>
      <c r="I11" s="4">
        <f>I7*I10/365</f>
        <v>0</v>
      </c>
    </row>
    <row r="12" spans="1:10">
      <c r="A12" s="9" t="s">
        <v>60</v>
      </c>
      <c r="B12" s="14">
        <f>'Historical Financials'!B29/'Historical Financials'!B5</f>
        <v>0</v>
      </c>
      <c r="C12" s="14">
        <f>'Historical Financials'!C29/'Historical Financials'!C5</f>
        <v>0</v>
      </c>
      <c r="D12" s="14">
        <f>'Historical Financials'!D29/'Historical Financials'!D5</f>
        <v>0</v>
      </c>
      <c r="E12" s="14">
        <f>INDEX('Control Panel'!$D$86:$H$88,MATCH('Control Panel'!$B$8,'Control Panel'!$C$86:$C$88,0),MATCH(E$4,'Control Panel'!$D$85:$H$85,0))</f>
        <v>0</v>
      </c>
      <c r="F12" s="14">
        <f>INDEX('Control Panel'!$D$86:$H$88,MATCH('Control Panel'!$B$8,'Control Panel'!$C$86:$C$88,0),MATCH(F$4,'Control Panel'!$D$85:$H$85,0))</f>
        <v>0</v>
      </c>
      <c r="G12" s="14">
        <f>INDEX('Control Panel'!$D$86:$H$88,MATCH('Control Panel'!$B$8,'Control Panel'!$C$86:$C$88,0),MATCH(G$4,'Control Panel'!$D$85:$H$85,0))</f>
        <v>0</v>
      </c>
      <c r="H12" s="14">
        <f>INDEX('Control Panel'!$D$86:$H$88,MATCH('Control Panel'!$B$8,'Control Panel'!$C$86:$C$88,0),MATCH(H$4,'Control Panel'!$D$85:$H$85,0))</f>
        <v>0</v>
      </c>
      <c r="I12" s="14">
        <f>INDEX('Control Panel'!$D$86:$H$88,MATCH('Control Panel'!$B$8,'Control Panel'!$C$86:$C$88,0),MATCH(I$4,'Control Panel'!$D$85:$H$85,0))</f>
        <v>0</v>
      </c>
    </row>
    <row r="13" spans="1:10">
      <c r="A13" s="9" t="s">
        <v>103</v>
      </c>
      <c r="B13" s="4">
        <f>'Historical Financials'!B29</f>
        <v>0</v>
      </c>
      <c r="C13" s="4">
        <f>'Historical Financials'!C29</f>
        <v>0</v>
      </c>
      <c r="D13" s="4">
        <f>'Historical Financials'!D29</f>
        <v>0</v>
      </c>
      <c r="E13" s="4">
        <f>E6*E12</f>
        <v>0</v>
      </c>
      <c r="F13" s="4">
        <f>F6*F12</f>
        <v>0</v>
      </c>
      <c r="G13" s="4">
        <f>G6*G12</f>
        <v>0</v>
      </c>
      <c r="H13" s="4">
        <f>H6*H12</f>
        <v>0</v>
      </c>
      <c r="I13" s="4">
        <f>I6*I12</f>
        <v>0</v>
      </c>
    </row>
    <row r="14" spans="1:10">
      <c r="A14" s="9" t="s">
        <v>58</v>
      </c>
      <c r="B14" s="6">
        <f>'Historical Financials'!B35/('Historical Financials'!B5-'Historical Financials'!B8)*365</f>
        <v>0</v>
      </c>
      <c r="C14" s="6">
        <f>'Historical Financials'!C35/('Historical Financials'!C5-'Historical Financials'!C8)*365</f>
        <v>0</v>
      </c>
      <c r="D14" s="6">
        <f>'Historical Financials'!D35/('Historical Financials'!D5-'Historical Financials'!D8)*365</f>
        <v>0</v>
      </c>
      <c r="E14" s="6">
        <f>INDEX('Control Panel'!$D$74:$H$76,MATCH('Control Panel'!$B$8,'Control Panel'!$C$74:$C$76,0),MATCH(E$4,'Control Panel'!$D$73:$H$73,0))</f>
        <v>0</v>
      </c>
      <c r="F14" s="6">
        <f>INDEX('Control Panel'!$D$74:$H$76,MATCH('Control Panel'!$B$8,'Control Panel'!$C$74:$C$76,0),MATCH(F$4,'Control Panel'!$D$73:$H$73,0))</f>
        <v>0</v>
      </c>
      <c r="G14" s="6">
        <f>INDEX('Control Panel'!$D$74:$H$76,MATCH('Control Panel'!$B$8,'Control Panel'!$C$74:$C$76,0),MATCH(G$4,'Control Panel'!$D$73:$H$73,0))</f>
        <v>0</v>
      </c>
      <c r="H14" s="6">
        <f>INDEX('Control Panel'!$D$74:$H$76,MATCH('Control Panel'!$B$8,'Control Panel'!$C$74:$C$76,0),MATCH(H$4,'Control Panel'!$D$73:$H$73,0))</f>
        <v>0</v>
      </c>
      <c r="I14" s="6">
        <f>INDEX('Control Panel'!$D$74:$H$76,MATCH('Control Panel'!$B$8,'Control Panel'!$C$74:$C$76,0),MATCH(I$4,'Control Panel'!$D$73:$H$73,0))</f>
        <v>0</v>
      </c>
    </row>
    <row r="15" spans="1:10">
      <c r="A15" s="9" t="s">
        <v>108</v>
      </c>
      <c r="B15" s="4">
        <f>'Historical Financials'!B35</f>
        <v>0</v>
      </c>
      <c r="C15" s="4">
        <f>'Historical Financials'!C35</f>
        <v>0</v>
      </c>
      <c r="D15" s="4">
        <f>'Historical Financials'!D35</f>
        <v>0</v>
      </c>
      <c r="E15" s="4">
        <f>E7*E14/365</f>
        <v>0</v>
      </c>
      <c r="F15" s="4">
        <f>F7*F14/365</f>
        <v>0</v>
      </c>
      <c r="G15" s="4">
        <f>G7*G14/365</f>
        <v>0</v>
      </c>
      <c r="H15" s="4">
        <f>H7*H14/365</f>
        <v>0</v>
      </c>
      <c r="I15" s="4">
        <f>I7*I14/365</f>
        <v>0</v>
      </c>
    </row>
    <row r="16" spans="1:10">
      <c r="A16" s="9" t="s">
        <v>59</v>
      </c>
      <c r="B16" s="14">
        <f>'Historical Financials'!B36/'Historical Financials'!B5</f>
        <v>0</v>
      </c>
      <c r="C16" s="14">
        <f>'Historical Financials'!C36/'Historical Financials'!C5</f>
        <v>0</v>
      </c>
      <c r="D16" s="14">
        <f>'Historical Financials'!D36/'Historical Financials'!D5</f>
        <v>0</v>
      </c>
      <c r="E16" s="14">
        <f>INDEX('Control Panel'!$D$80:$H$82,MATCH('Control Panel'!$B$8,'Control Panel'!$C$80:$C$82,0),MATCH(E$4,'Control Panel'!$D$79:$H$79,0))</f>
        <v>0</v>
      </c>
      <c r="F16" s="14">
        <f>INDEX('Control Panel'!$D$80:$H$82,MATCH('Control Panel'!$B$8,'Control Panel'!$C$80:$C$82,0),MATCH(F$4,'Control Panel'!$D$79:$H$79,0))</f>
        <v>0</v>
      </c>
      <c r="G16" s="14">
        <f>INDEX('Control Panel'!$D$80:$H$82,MATCH('Control Panel'!$B$8,'Control Panel'!$C$80:$C$82,0),MATCH(G$4,'Control Panel'!$D$79:$H$79,0))</f>
        <v>0</v>
      </c>
      <c r="H16" s="14">
        <f>INDEX('Control Panel'!$D$80:$H$82,MATCH('Control Panel'!$B$8,'Control Panel'!$C$80:$C$82,0),MATCH(H$4,'Control Panel'!$D$79:$H$79,0))</f>
        <v>0</v>
      </c>
      <c r="I16" s="14">
        <f>INDEX('Control Panel'!$D$80:$H$82,MATCH('Control Panel'!$B$8,'Control Panel'!$C$80:$C$82,0),MATCH(I$4,'Control Panel'!$D$79:$H$79,0))</f>
        <v>0</v>
      </c>
    </row>
    <row r="17" spans="1:9">
      <c r="A17" s="9" t="s">
        <v>109</v>
      </c>
      <c r="B17" s="4">
        <f>'Historical Financials'!B36</f>
        <v>0</v>
      </c>
      <c r="C17" s="4">
        <f>'Historical Financials'!C36</f>
        <v>0</v>
      </c>
      <c r="D17" s="4">
        <f>'Historical Financials'!D36</f>
        <v>0</v>
      </c>
      <c r="E17" s="4">
        <f>E6*E16</f>
        <v>0</v>
      </c>
      <c r="F17" s="4">
        <f>F6*F16</f>
        <v>0</v>
      </c>
      <c r="G17" s="4">
        <f>G6*G16</f>
        <v>0</v>
      </c>
      <c r="H17" s="4">
        <f>H6*H16</f>
        <v>0</v>
      </c>
      <c r="I17" s="4">
        <f>I6*I16</f>
        <v>0</v>
      </c>
    </row>
    <row r="18" spans="1:9">
      <c r="A18" s="9" t="s">
        <v>61</v>
      </c>
      <c r="B18" s="14">
        <f>'Historical Financials'!B37/'Historical Financials'!B5</f>
        <v>0</v>
      </c>
      <c r="C18" s="14">
        <f>'Historical Financials'!C37/'Historical Financials'!C5</f>
        <v>0</v>
      </c>
      <c r="D18" s="14">
        <f>'Historical Financials'!D37/'Historical Financials'!D5</f>
        <v>0</v>
      </c>
      <c r="E18" s="14">
        <f>INDEX('Control Panel'!$D$92:$H$94,MATCH('Control Panel'!$B$8,'Control Panel'!$C$92:$C$94,0),MATCH(E$4,'Control Panel'!$D$91:$H$91,0))</f>
        <v>0</v>
      </c>
      <c r="F18" s="14">
        <f>INDEX('Control Panel'!$D$92:$H$94,MATCH('Control Panel'!$B$8,'Control Panel'!$C$92:$C$94,0),MATCH(F$4,'Control Panel'!$D$91:$H$91,0))</f>
        <v>0</v>
      </c>
      <c r="G18" s="14">
        <f>INDEX('Control Panel'!$D$92:$H$94,MATCH('Control Panel'!$B$8,'Control Panel'!$C$92:$C$94,0),MATCH(G$4,'Control Panel'!$D$91:$H$91,0))</f>
        <v>0</v>
      </c>
      <c r="H18" s="14">
        <f>INDEX('Control Panel'!$D$92:$H$94,MATCH('Control Panel'!$B$8,'Control Panel'!$C$92:$C$94,0),MATCH(H$4,'Control Panel'!$D$91:$H$91,0))</f>
        <v>0</v>
      </c>
      <c r="I18" s="14">
        <f>INDEX('Control Panel'!$D$92:$H$94,MATCH('Control Panel'!$B$8,'Control Panel'!$C$92:$C$94,0),MATCH(I$4,'Control Panel'!$D$91:$H$91,0))</f>
        <v>0</v>
      </c>
    </row>
    <row r="19" spans="1:9">
      <c r="A19" s="9" t="s">
        <v>110</v>
      </c>
      <c r="B19" s="4">
        <f>'Historical Financials'!B37</f>
        <v>0</v>
      </c>
      <c r="C19" s="4">
        <f>'Historical Financials'!C37</f>
        <v>0</v>
      </c>
      <c r="D19" s="4">
        <f>'Historical Financials'!D37</f>
        <v>0</v>
      </c>
      <c r="E19" s="4">
        <f>E6*E18</f>
        <v>0</v>
      </c>
      <c r="F19" s="4">
        <f>F6*F18</f>
        <v>0</v>
      </c>
      <c r="G19" s="4">
        <f>G6*G18</f>
        <v>0</v>
      </c>
      <c r="H19" s="4">
        <f>H6*H18</f>
        <v>0</v>
      </c>
      <c r="I19" s="4">
        <f>I6*I18</f>
        <v>0</v>
      </c>
    </row>
    <row r="21" spans="1:9">
      <c r="A21" s="13" t="s">
        <v>140</v>
      </c>
      <c r="B21" s="22">
        <f>SUM(B9:B13)-SUM(B15:B19)</f>
        <v>0</v>
      </c>
      <c r="C21" s="22">
        <f>SUM(C9:C13)-SUM(C15:C19)</f>
        <v>0</v>
      </c>
      <c r="D21" s="22">
        <f>SUM(D9:D13)-SUM(D15:D19)</f>
        <v>0</v>
      </c>
      <c r="E21" s="22">
        <f>SUM(E9:E13)-SUM(E15:E19)</f>
        <v>0</v>
      </c>
      <c r="F21" s="22">
        <f>SUM(F9:F13)-SUM(F15:F19)</f>
        <v>0</v>
      </c>
      <c r="G21" s="22">
        <f>SUM(G9:G13)-SUM(G15:G19)</f>
        <v>0</v>
      </c>
      <c r="H21" s="22">
        <f>SUM(H9:H13)-SUM(H15:H19)</f>
        <v>0</v>
      </c>
      <c r="I21" s="22">
        <f>SUM(I9:I13)-SUM(I15:I19)</f>
        <v>0</v>
      </c>
    </row>
    <row r="22" spans="1:9">
      <c r="A22" s="9" t="s">
        <v>141</v>
      </c>
      <c r="B22" s="21">
        <f>NA()</f>
        <v>0</v>
      </c>
      <c r="C22" s="21">
        <f>C21-B21</f>
        <v>0</v>
      </c>
      <c r="D22" s="21">
        <f>D21-C21</f>
        <v>0</v>
      </c>
      <c r="E22" s="21">
        <f>E21-D21</f>
        <v>0</v>
      </c>
      <c r="F22" s="21">
        <f>F21-E21</f>
        <v>0</v>
      </c>
      <c r="G22" s="21">
        <f>G21-F21</f>
        <v>0</v>
      </c>
      <c r="H22" s="21">
        <f>H21-G21</f>
        <v>0</v>
      </c>
      <c r="I22" s="21">
        <f>I21-H21</f>
        <v>0</v>
      </c>
    </row>
    <row r="23" spans="1:9">
      <c r="A23" s="13" t="s">
        <v>142</v>
      </c>
      <c r="B23" s="4">
        <f>'Historical Financials'!B45</f>
        <v>0</v>
      </c>
      <c r="C23" s="4">
        <f>'Historical Financials'!C45</f>
        <v>0</v>
      </c>
      <c r="D23" s="4">
        <f>'Historical Financials'!D45</f>
        <v>0</v>
      </c>
      <c r="E23" s="4">
        <f>-E22</f>
        <v>0</v>
      </c>
      <c r="F23" s="4">
        <f>-F22</f>
        <v>0</v>
      </c>
      <c r="G23" s="4">
        <f>-G22</f>
        <v>0</v>
      </c>
      <c r="H23" s="4">
        <f>-H22</f>
        <v>0</v>
      </c>
      <c r="I23" s="4">
        <f>-I22</f>
        <v>0</v>
      </c>
    </row>
    <row r="25" spans="1:9">
      <c r="A25" s="9" t="s">
        <v>143</v>
      </c>
      <c r="B25" s="20">
        <f>B21/B6</f>
        <v>0</v>
      </c>
      <c r="C25" s="20">
        <f>C21/C6</f>
        <v>0</v>
      </c>
      <c r="D25" s="20">
        <f>D21/D6</f>
        <v>0</v>
      </c>
      <c r="E25" s="20">
        <f>E21/E6</f>
        <v>0</v>
      </c>
      <c r="F25" s="20">
        <f>F21/F6</f>
        <v>0</v>
      </c>
      <c r="G25" s="20">
        <f>G21/G6</f>
        <v>0</v>
      </c>
      <c r="H25" s="20">
        <f>H21/H6</f>
        <v>0</v>
      </c>
      <c r="I25" s="20">
        <f>I21/I6</f>
        <v>0</v>
      </c>
    </row>
  </sheetData>
  <mergeCells count="2">
    <mergeCell ref="A1:J1"/>
    <mergeCell ref="A5:J5"/>
  </mergeCells>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rgb="FF1F4E78"/>
  </sheetPr>
  <dimension ref="A1:J15"/>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18</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144</v>
      </c>
      <c r="B5" s="8"/>
      <c r="C5" s="8"/>
      <c r="D5" s="8"/>
      <c r="E5" s="8"/>
      <c r="F5" s="8"/>
      <c r="G5" s="8"/>
      <c r="H5" s="8"/>
      <c r="I5" s="8"/>
      <c r="J5" s="8"/>
    </row>
    <row r="6" spans="1:10">
      <c r="A6" s="9" t="s">
        <v>145</v>
      </c>
      <c r="B6" s="6">
        <f>'Historical Financials'!B30</f>
        <v>0</v>
      </c>
      <c r="C6" s="6">
        <f>B12</f>
        <v>0</v>
      </c>
      <c r="D6" s="6">
        <f>C12</f>
        <v>0</v>
      </c>
      <c r="E6" s="6">
        <f>D12</f>
        <v>0</v>
      </c>
      <c r="F6" s="6">
        <f>E12</f>
        <v>0</v>
      </c>
      <c r="G6" s="6">
        <f>F12</f>
        <v>0</v>
      </c>
      <c r="H6" s="6">
        <f>G12</f>
        <v>0</v>
      </c>
      <c r="I6" s="6">
        <f>H12</f>
        <v>0</v>
      </c>
    </row>
    <row r="7" spans="1:10">
      <c r="A7" s="9" t="s">
        <v>55</v>
      </c>
      <c r="B7" s="14">
        <f>'Historical Financials'!B44/'Historical Financials'!B5</f>
        <v>0</v>
      </c>
      <c r="C7" s="14">
        <f>'Historical Financials'!C44/'Historical Financials'!C5</f>
        <v>0</v>
      </c>
      <c r="D7" s="14">
        <f>'Historical Financials'!D44/'Historical Financials'!D5</f>
        <v>0</v>
      </c>
      <c r="E7" s="14">
        <f>INDEX('Control Panel'!$D$56:$H$58,MATCH('Control Panel'!$B$8,'Control Panel'!$C$56:$C$58,0),MATCH(E$4,'Control Panel'!$D$55:$H$55,0))</f>
        <v>0</v>
      </c>
      <c r="F7" s="14">
        <f>INDEX('Control Panel'!$D$56:$H$58,MATCH('Control Panel'!$B$8,'Control Panel'!$C$56:$C$58,0),MATCH(F$4,'Control Panel'!$D$55:$H$55,0))</f>
        <v>0</v>
      </c>
      <c r="G7" s="14">
        <f>INDEX('Control Panel'!$D$56:$H$58,MATCH('Control Panel'!$B$8,'Control Panel'!$C$56:$C$58,0),MATCH(G$4,'Control Panel'!$D$55:$H$55,0))</f>
        <v>0</v>
      </c>
      <c r="H7" s="14">
        <f>INDEX('Control Panel'!$D$56:$H$58,MATCH('Control Panel'!$B$8,'Control Panel'!$C$56:$C$58,0),MATCH(H$4,'Control Panel'!$D$55:$H$55,0))</f>
        <v>0</v>
      </c>
      <c r="I7" s="14">
        <f>INDEX('Control Panel'!$D$56:$H$58,MATCH('Control Panel'!$B$8,'Control Panel'!$C$56:$C$58,0),MATCH(I$4,'Control Panel'!$D$55:$H$55,0))</f>
        <v>0</v>
      </c>
    </row>
    <row r="8" spans="1:10">
      <c r="A8" s="9" t="s">
        <v>115</v>
      </c>
      <c r="B8" s="4">
        <f>'Historical Financials'!B44</f>
        <v>0</v>
      </c>
      <c r="C8" s="4">
        <f>'Historical Financials'!C44</f>
        <v>0</v>
      </c>
      <c r="D8" s="4">
        <f>'Historical Financials'!D44</f>
        <v>0</v>
      </c>
      <c r="E8" s="4">
        <f>'Income Statement'!E6*E7</f>
        <v>0</v>
      </c>
      <c r="F8" s="4">
        <f>'Income Statement'!F6*F7</f>
        <v>0</v>
      </c>
      <c r="G8" s="4">
        <f>'Income Statement'!G6*G7</f>
        <v>0</v>
      </c>
      <c r="H8" s="4">
        <f>'Income Statement'!H6*H7</f>
        <v>0</v>
      </c>
      <c r="I8" s="4">
        <f>'Income Statement'!I6*I7</f>
        <v>0</v>
      </c>
    </row>
    <row r="9" spans="1:10">
      <c r="A9" s="9" t="s">
        <v>54</v>
      </c>
      <c r="B9" s="14">
        <f>'Historical Financials'!B19/B6</f>
        <v>0</v>
      </c>
      <c r="C9" s="14">
        <f>'Historical Financials'!C19/C6</f>
        <v>0</v>
      </c>
      <c r="D9" s="14">
        <f>'Historical Financials'!D19/D6</f>
        <v>0</v>
      </c>
      <c r="E9" s="14">
        <f>INDEX('Control Panel'!$D$50:$H$52,MATCH('Control Panel'!$B$8,'Control Panel'!$C$50:$C$52,0),MATCH(E$4,'Control Panel'!$D$49:$H$49,0))</f>
        <v>0</v>
      </c>
      <c r="F9" s="14">
        <f>INDEX('Control Panel'!$D$50:$H$52,MATCH('Control Panel'!$B$8,'Control Panel'!$C$50:$C$52,0),MATCH(F$4,'Control Panel'!$D$49:$H$49,0))</f>
        <v>0</v>
      </c>
      <c r="G9" s="14">
        <f>INDEX('Control Panel'!$D$50:$H$52,MATCH('Control Panel'!$B$8,'Control Panel'!$C$50:$C$52,0),MATCH(G$4,'Control Panel'!$D$49:$H$49,0))</f>
        <v>0</v>
      </c>
      <c r="H9" s="14">
        <f>INDEX('Control Panel'!$D$50:$H$52,MATCH('Control Panel'!$B$8,'Control Panel'!$C$50:$C$52,0),MATCH(H$4,'Control Panel'!$D$49:$H$49,0))</f>
        <v>0</v>
      </c>
      <c r="I9" s="14">
        <f>INDEX('Control Panel'!$D$50:$H$52,MATCH('Control Panel'!$B$8,'Control Panel'!$C$50:$C$52,0),MATCH(I$4,'Control Panel'!$D$49:$H$49,0))</f>
        <v>0</v>
      </c>
    </row>
    <row r="10" spans="1:10">
      <c r="A10" s="9" t="s">
        <v>146</v>
      </c>
      <c r="B10" s="4">
        <f>'Historical Financials'!B19</f>
        <v>0</v>
      </c>
      <c r="C10" s="4">
        <f>'Historical Financials'!C19</f>
        <v>0</v>
      </c>
      <c r="D10" s="4">
        <f>'Historical Financials'!D19</f>
        <v>0</v>
      </c>
      <c r="E10" s="4">
        <f>E6*E9</f>
        <v>0</v>
      </c>
      <c r="F10" s="4">
        <f>F6*F9</f>
        <v>0</v>
      </c>
      <c r="G10" s="4">
        <f>G6*G9</f>
        <v>0</v>
      </c>
      <c r="H10" s="4">
        <f>H6*H9</f>
        <v>0</v>
      </c>
      <c r="I10" s="4">
        <f>I6*I9</f>
        <v>0</v>
      </c>
    </row>
    <row r="11" spans="1:10">
      <c r="A11" s="9" t="s">
        <v>147</v>
      </c>
      <c r="B11" s="21">
        <f>0</f>
        <v>0</v>
      </c>
      <c r="C11" s="21">
        <f>0</f>
        <v>0</v>
      </c>
      <c r="D11" s="21">
        <f>0</f>
        <v>0</v>
      </c>
      <c r="E11" s="21">
        <f>0</f>
        <v>0</v>
      </c>
      <c r="F11" s="21">
        <f>0</f>
        <v>0</v>
      </c>
      <c r="G11" s="21">
        <f>0</f>
        <v>0</v>
      </c>
      <c r="H11" s="21">
        <f>0</f>
        <v>0</v>
      </c>
      <c r="I11" s="21">
        <f>0</f>
        <v>0</v>
      </c>
    </row>
    <row r="12" spans="1:10">
      <c r="A12" s="13" t="s">
        <v>148</v>
      </c>
      <c r="B12" s="22">
        <f>'Historical Financials'!B30</f>
        <v>0</v>
      </c>
      <c r="C12" s="22">
        <f>'Historical Financials'!C30</f>
        <v>0</v>
      </c>
      <c r="D12" s="22">
        <f>'Historical Financials'!D30</f>
        <v>0</v>
      </c>
      <c r="E12" s="22">
        <f>E6+E8-E10-E11</f>
        <v>0</v>
      </c>
      <c r="F12" s="22">
        <f>F6+F8-F10-F11</f>
        <v>0</v>
      </c>
      <c r="G12" s="22">
        <f>G6+G8-G10-G11</f>
        <v>0</v>
      </c>
      <c r="H12" s="22">
        <f>H6+H8-H10-H11</f>
        <v>0</v>
      </c>
      <c r="I12" s="22">
        <f>I6+I8-I10-I11</f>
        <v>0</v>
      </c>
    </row>
    <row r="14" spans="1:10">
      <c r="A14" s="13" t="s">
        <v>149</v>
      </c>
      <c r="B14" s="21">
        <f>B10-'Income Statement'!B17</f>
        <v>0</v>
      </c>
      <c r="C14" s="21">
        <f>C10-'Income Statement'!C17</f>
        <v>0</v>
      </c>
      <c r="D14" s="21">
        <f>D10-'Income Statement'!D17</f>
        <v>0</v>
      </c>
      <c r="E14" s="21">
        <f>E10-'Income Statement'!E17</f>
        <v>0</v>
      </c>
      <c r="F14" s="21">
        <f>F10-'Income Statement'!F17</f>
        <v>0</v>
      </c>
      <c r="G14" s="21">
        <f>G10-'Income Statement'!G17</f>
        <v>0</v>
      </c>
      <c r="H14" s="21">
        <f>H10-'Income Statement'!H17</f>
        <v>0</v>
      </c>
      <c r="I14" s="21">
        <f>I10-'Income Statement'!I17</f>
        <v>0</v>
      </c>
    </row>
    <row r="15" spans="1:10">
      <c r="A15" s="13" t="s">
        <v>150</v>
      </c>
      <c r="B15" s="21">
        <f>B8+'Cash Flow Statement'!B12</f>
        <v>0</v>
      </c>
      <c r="C15" s="21">
        <f>C8+'Cash Flow Statement'!C12</f>
        <v>0</v>
      </c>
      <c r="D15" s="21">
        <f>D8+'Cash Flow Statement'!D12</f>
        <v>0</v>
      </c>
      <c r="E15" s="21">
        <f>E8+'Cash Flow Statement'!E12</f>
        <v>0</v>
      </c>
      <c r="F15" s="21">
        <f>F8+'Cash Flow Statement'!F12</f>
        <v>0</v>
      </c>
      <c r="G15" s="21">
        <f>G8+'Cash Flow Statement'!G12</f>
        <v>0</v>
      </c>
      <c r="H15" s="21">
        <f>H8+'Cash Flow Statement'!H12</f>
        <v>0</v>
      </c>
      <c r="I15" s="21">
        <f>I8+'Cash Flow Statement'!I12</f>
        <v>0</v>
      </c>
    </row>
  </sheetData>
  <mergeCells count="2">
    <mergeCell ref="A1:J1"/>
    <mergeCell ref="A5:J5"/>
  </mergeCells>
  <conditionalFormatting sqref="B14:I15">
    <cfRule type="cellIs" dxfId="0" priority="1" operator="notEqual">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sheetPr>
    <tabColor rgb="FF1F4E78"/>
  </sheetPr>
  <dimension ref="A1:J20"/>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19</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151</v>
      </c>
      <c r="B5" s="8"/>
      <c r="C5" s="8"/>
      <c r="D5" s="8"/>
      <c r="E5" s="8"/>
      <c r="F5" s="8"/>
      <c r="G5" s="8"/>
      <c r="H5" s="8"/>
      <c r="I5" s="8"/>
      <c r="J5" s="8"/>
    </row>
    <row r="6" spans="1:10">
      <c r="A6" s="9" t="s">
        <v>152</v>
      </c>
      <c r="B6" s="6">
        <f>'Historical Financials'!B34</f>
        <v>0</v>
      </c>
      <c r="C6" s="6">
        <f>B12</f>
        <v>0</v>
      </c>
      <c r="D6" s="6">
        <f>C12</f>
        <v>0</v>
      </c>
      <c r="E6" s="6">
        <f>D12</f>
        <v>0</v>
      </c>
      <c r="F6" s="6">
        <f>E12</f>
        <v>0</v>
      </c>
      <c r="G6" s="6">
        <f>F12</f>
        <v>0</v>
      </c>
      <c r="H6" s="6">
        <f>G12</f>
        <v>0</v>
      </c>
      <c r="I6" s="6">
        <f>H12</f>
        <v>0</v>
      </c>
    </row>
    <row r="7" spans="1:10">
      <c r="A7" s="9" t="s">
        <v>153</v>
      </c>
      <c r="B7" s="4">
        <f>0</f>
        <v>0</v>
      </c>
      <c r="C7" s="4">
        <f>0</f>
        <v>0</v>
      </c>
      <c r="D7" s="4">
        <f>0</f>
        <v>0</v>
      </c>
      <c r="E7" s="4">
        <f>MAX(0,INDEX('Control Panel'!$D$128:$H$130,MATCH('Control Panel'!$B$8,'Control Panel'!$C$128:$C$130,0),MATCH(E$4,'Control Panel'!$D$127:$H$127,0))-('Cash Flow Statement'!E22+'Cash Flow Statement'!E10+'Cash Flow Statement'!E12-E9))</f>
        <v>0</v>
      </c>
      <c r="F7" s="4">
        <f>MAX(0,INDEX('Control Panel'!$D$128:$H$130,MATCH('Control Panel'!$B$8,'Control Panel'!$C$128:$C$130,0),MATCH(F$4,'Control Panel'!$D$127:$H$127,0))-('Cash Flow Statement'!F22+'Cash Flow Statement'!F10+'Cash Flow Statement'!F12-F9))</f>
        <v>0</v>
      </c>
      <c r="G7" s="4">
        <f>MAX(0,INDEX('Control Panel'!$D$128:$H$130,MATCH('Control Panel'!$B$8,'Control Panel'!$C$128:$C$130,0),MATCH(G$4,'Control Panel'!$D$127:$H$127,0))-('Cash Flow Statement'!G22+'Cash Flow Statement'!G10+'Cash Flow Statement'!G12-G9))</f>
        <v>0</v>
      </c>
      <c r="H7" s="4">
        <f>MAX(0,INDEX('Control Panel'!$D$128:$H$130,MATCH('Control Panel'!$B$8,'Control Panel'!$C$128:$C$130,0),MATCH(H$4,'Control Panel'!$D$127:$H$127,0))-('Cash Flow Statement'!H22+'Cash Flow Statement'!H10+'Cash Flow Statement'!H12-H9))</f>
        <v>0</v>
      </c>
      <c r="I7" s="4">
        <f>MAX(0,INDEX('Control Panel'!$D$128:$H$130,MATCH('Control Panel'!$B$8,'Control Panel'!$C$128:$C$130,0),MATCH(I$4,'Control Panel'!$D$127:$H$127,0))-('Cash Flow Statement'!I22+'Cash Flow Statement'!I10+'Cash Flow Statement'!I12-I9))</f>
        <v>0</v>
      </c>
    </row>
    <row r="8" spans="1:10">
      <c r="A8" s="9" t="s">
        <v>154</v>
      </c>
      <c r="B8" s="14">
        <f>0</f>
        <v>0</v>
      </c>
      <c r="C8" s="14">
        <f>0</f>
        <v>0</v>
      </c>
      <c r="D8" s="14">
        <f>0</f>
        <v>0</v>
      </c>
      <c r="E8" s="14">
        <f>INDEX('Control Panel'!$D$116:$H$118,MATCH('Control Panel'!$B$8,'Control Panel'!$C$116:$C$118,0),MATCH(E$4,'Control Panel'!$D$115:$H$115,0))</f>
        <v>0</v>
      </c>
      <c r="F8" s="14">
        <f>INDEX('Control Panel'!$D$116:$H$118,MATCH('Control Panel'!$B$8,'Control Panel'!$C$116:$C$118,0),MATCH(F$4,'Control Panel'!$D$115:$H$115,0))</f>
        <v>0</v>
      </c>
      <c r="G8" s="14">
        <f>INDEX('Control Panel'!$D$116:$H$118,MATCH('Control Panel'!$B$8,'Control Panel'!$C$116:$C$118,0),MATCH(G$4,'Control Panel'!$D$115:$H$115,0))</f>
        <v>0</v>
      </c>
      <c r="H8" s="14">
        <f>INDEX('Control Panel'!$D$116:$H$118,MATCH('Control Panel'!$B$8,'Control Panel'!$C$116:$C$118,0),MATCH(H$4,'Control Panel'!$D$115:$H$115,0))</f>
        <v>0</v>
      </c>
      <c r="I8" s="14">
        <f>INDEX('Control Panel'!$D$116:$H$118,MATCH('Control Panel'!$B$8,'Control Panel'!$C$116:$C$118,0),MATCH(I$4,'Control Panel'!$D$115:$H$115,0))</f>
        <v>0</v>
      </c>
    </row>
    <row r="9" spans="1:10">
      <c r="A9" s="9" t="s">
        <v>155</v>
      </c>
      <c r="B9" s="21">
        <f>MAX(0,B6-'Historical Financials'!B34)</f>
        <v>0</v>
      </c>
      <c r="C9" s="21">
        <f>MAX(0,C6-'Historical Financials'!C34)</f>
        <v>0</v>
      </c>
      <c r="D9" s="21">
        <f>MAX(0,D6-'Historical Financials'!D34)</f>
        <v>0</v>
      </c>
      <c r="E9" s="21">
        <f>MIN(E6,E6*E8)</f>
        <v>0</v>
      </c>
      <c r="F9" s="21">
        <f>MIN(F6,F6*F8)</f>
        <v>0</v>
      </c>
      <c r="G9" s="21">
        <f>MIN(G6,G6*G8)</f>
        <v>0</v>
      </c>
      <c r="H9" s="21">
        <f>MIN(H6,H6*H8)</f>
        <v>0</v>
      </c>
      <c r="I9" s="21">
        <f>MIN(I6,I6*I8)</f>
        <v>0</v>
      </c>
    </row>
    <row r="10" spans="1:10">
      <c r="A10" s="9" t="s">
        <v>66</v>
      </c>
      <c r="B10" s="14">
        <f>0</f>
        <v>0</v>
      </c>
      <c r="C10" s="14">
        <f>0</f>
        <v>0</v>
      </c>
      <c r="D10" s="14">
        <f>0</f>
        <v>0</v>
      </c>
      <c r="E10" s="14">
        <f>INDEX('Control Panel'!$D$122:$H$124,MATCH('Control Panel'!$B$8,'Control Panel'!$C$122:$C$124,0),MATCH(E$4,'Control Panel'!$D$121:$H$121,0))</f>
        <v>0</v>
      </c>
      <c r="F10" s="14">
        <f>INDEX('Control Panel'!$D$122:$H$124,MATCH('Control Panel'!$B$8,'Control Panel'!$C$122:$C$124,0),MATCH(F$4,'Control Panel'!$D$121:$H$121,0))</f>
        <v>0</v>
      </c>
      <c r="G10" s="14">
        <f>INDEX('Control Panel'!$D$122:$H$124,MATCH('Control Panel'!$B$8,'Control Panel'!$C$122:$C$124,0),MATCH(G$4,'Control Panel'!$D$121:$H$121,0))</f>
        <v>0</v>
      </c>
      <c r="H10" s="14">
        <f>INDEX('Control Panel'!$D$122:$H$124,MATCH('Control Panel'!$B$8,'Control Panel'!$C$122:$C$124,0),MATCH(H$4,'Control Panel'!$D$121:$H$121,0))</f>
        <v>0</v>
      </c>
      <c r="I10" s="14">
        <f>INDEX('Control Panel'!$D$122:$H$124,MATCH('Control Panel'!$B$8,'Control Panel'!$C$122:$C$124,0),MATCH(I$4,'Control Panel'!$D$121:$H$121,0))</f>
        <v>0</v>
      </c>
    </row>
    <row r="11" spans="1:10">
      <c r="A11" s="9" t="s">
        <v>156</v>
      </c>
      <c r="B11" s="4">
        <f>0</f>
        <v>0</v>
      </c>
      <c r="C11" s="4">
        <f>0</f>
        <v>0</v>
      </c>
      <c r="D11" s="4">
        <f>0</f>
        <v>0</v>
      </c>
      <c r="E11" s="4">
        <f>MIN(MAX(0,E6+E7-E9),MAX(0,E18-INDEX('Control Panel'!$D$128:$H$130,MATCH('Control Panel'!$B$8,'Control Panel'!$C$128:$C$130,0),MATCH(E$4,'Control Panel'!$D$127:$H$127,0)))*E10)</f>
        <v>0</v>
      </c>
      <c r="F11" s="4">
        <f>MIN(MAX(0,F6+F7-F9),MAX(0,F18-INDEX('Control Panel'!$D$128:$H$130,MATCH('Control Panel'!$B$8,'Control Panel'!$C$128:$C$130,0),MATCH(F$4,'Control Panel'!$D$127:$H$127,0)))*F10)</f>
        <v>0</v>
      </c>
      <c r="G11" s="4">
        <f>MIN(MAX(0,G6+G7-G9),MAX(0,G18-INDEX('Control Panel'!$D$128:$H$130,MATCH('Control Panel'!$B$8,'Control Panel'!$C$128:$C$130,0),MATCH(G$4,'Control Panel'!$D$127:$H$127,0)))*G10)</f>
        <v>0</v>
      </c>
      <c r="H11" s="4">
        <f>MIN(MAX(0,H6+H7-H9),MAX(0,H18-INDEX('Control Panel'!$D$128:$H$130,MATCH('Control Panel'!$B$8,'Control Panel'!$C$128:$C$130,0),MATCH(H$4,'Control Panel'!$D$127:$H$127,0)))*H10)</f>
        <v>0</v>
      </c>
      <c r="I11" s="4">
        <f>MIN(MAX(0,I6+I7-I9),MAX(0,I18-INDEX('Control Panel'!$D$128:$H$130,MATCH('Control Panel'!$B$8,'Control Panel'!$C$128:$C$130,0),MATCH(I$4,'Control Panel'!$D$127:$H$127,0)))*I10)</f>
        <v>0</v>
      </c>
    </row>
    <row r="12" spans="1:10">
      <c r="A12" s="13" t="s">
        <v>157</v>
      </c>
      <c r="B12" s="22">
        <f>'Historical Financials'!B34</f>
        <v>0</v>
      </c>
      <c r="C12" s="22">
        <f>'Historical Financials'!C34</f>
        <v>0</v>
      </c>
      <c r="D12" s="22">
        <f>'Historical Financials'!D34</f>
        <v>0</v>
      </c>
      <c r="E12" s="22">
        <f>E6+E7-E9-E11</f>
        <v>0</v>
      </c>
      <c r="F12" s="22">
        <f>F6+F7-F9-F11</f>
        <v>0</v>
      </c>
      <c r="G12" s="22">
        <f>G6+G7-G9-G11</f>
        <v>0</v>
      </c>
      <c r="H12" s="22">
        <f>H6+H7-H9-H11</f>
        <v>0</v>
      </c>
      <c r="I12" s="22">
        <f>I6+I7-I9-I11</f>
        <v>0</v>
      </c>
    </row>
    <row r="13" spans="1:10">
      <c r="A13" s="9" t="s">
        <v>64</v>
      </c>
      <c r="B13" s="14">
        <f>'Historical Financials'!B21/B6</f>
        <v>0</v>
      </c>
      <c r="C13" s="14">
        <f>'Historical Financials'!C21/C6</f>
        <v>0</v>
      </c>
      <c r="D13" s="14">
        <f>'Historical Financials'!D21/D6</f>
        <v>0</v>
      </c>
      <c r="E13" s="14">
        <f>INDEX('Control Panel'!$D$110:$H$112,MATCH('Control Panel'!$B$8,'Control Panel'!$C$110:$C$112,0),MATCH(E$4,'Control Panel'!$D$109:$H$109,0))</f>
        <v>0</v>
      </c>
      <c r="F13" s="14">
        <f>INDEX('Control Panel'!$D$110:$H$112,MATCH('Control Panel'!$B$8,'Control Panel'!$C$110:$C$112,0),MATCH(F$4,'Control Panel'!$D$109:$H$109,0))</f>
        <v>0</v>
      </c>
      <c r="G13" s="14">
        <f>INDEX('Control Panel'!$D$110:$H$112,MATCH('Control Panel'!$B$8,'Control Panel'!$C$110:$C$112,0),MATCH(G$4,'Control Panel'!$D$109:$H$109,0))</f>
        <v>0</v>
      </c>
      <c r="H13" s="14">
        <f>INDEX('Control Panel'!$D$110:$H$112,MATCH('Control Panel'!$B$8,'Control Panel'!$C$110:$C$112,0),MATCH(H$4,'Control Panel'!$D$109:$H$109,0))</f>
        <v>0</v>
      </c>
      <c r="I13" s="14">
        <f>INDEX('Control Panel'!$D$110:$H$112,MATCH('Control Panel'!$B$8,'Control Panel'!$C$110:$C$112,0),MATCH(I$4,'Control Panel'!$D$109:$H$109,0))</f>
        <v>0</v>
      </c>
    </row>
    <row r="14" spans="1:10">
      <c r="A14" s="9" t="s">
        <v>97</v>
      </c>
      <c r="B14" s="4">
        <f>'Historical Financials'!B21</f>
        <v>0</v>
      </c>
      <c r="C14" s="4">
        <f>'Historical Financials'!C21</f>
        <v>0</v>
      </c>
      <c r="D14" s="4">
        <f>'Historical Financials'!D21</f>
        <v>0</v>
      </c>
      <c r="E14" s="4">
        <f>E6*E13</f>
        <v>0</v>
      </c>
      <c r="F14" s="4">
        <f>F6*F13</f>
        <v>0</v>
      </c>
      <c r="G14" s="4">
        <f>G6*G13</f>
        <v>0</v>
      </c>
      <c r="H14" s="4">
        <f>H6*H13</f>
        <v>0</v>
      </c>
      <c r="I14" s="4">
        <f>I6*I13</f>
        <v>0</v>
      </c>
    </row>
    <row r="15" spans="1:10">
      <c r="A15" s="9" t="s">
        <v>158</v>
      </c>
      <c r="B15" s="21">
        <f>0</f>
        <v>0</v>
      </c>
      <c r="C15" s="21">
        <f>0</f>
        <v>0</v>
      </c>
      <c r="D15" s="21">
        <f>0</f>
        <v>0</v>
      </c>
      <c r="E15" s="21">
        <f>0</f>
        <v>0</v>
      </c>
      <c r="F15" s="21">
        <f>0</f>
        <v>0</v>
      </c>
      <c r="G15" s="21">
        <f>0</f>
        <v>0</v>
      </c>
      <c r="H15" s="21">
        <f>0</f>
        <v>0</v>
      </c>
      <c r="I15" s="21">
        <f>0</f>
        <v>0</v>
      </c>
    </row>
    <row r="16" spans="1:10">
      <c r="A16" s="13" t="s">
        <v>159</v>
      </c>
      <c r="B16" s="4">
        <f>B14-B15</f>
        <v>0</v>
      </c>
      <c r="C16" s="4">
        <f>C14-C15</f>
        <v>0</v>
      </c>
      <c r="D16" s="4">
        <f>D14-D15</f>
        <v>0</v>
      </c>
      <c r="E16" s="4">
        <f>E14-E15</f>
        <v>0</v>
      </c>
      <c r="F16" s="4">
        <f>F14-F15</f>
        <v>0</v>
      </c>
      <c r="G16" s="4">
        <f>G14-G15</f>
        <v>0</v>
      </c>
      <c r="H16" s="4">
        <f>H14-H15</f>
        <v>0</v>
      </c>
      <c r="I16" s="4">
        <f>I14-I15</f>
        <v>0</v>
      </c>
    </row>
    <row r="18" spans="1:9">
      <c r="A18" s="9" t="s">
        <v>160</v>
      </c>
      <c r="B18" s="21">
        <f>'Historical Financials'!B26+'Historical Financials'!B46-'Historical Financials'!B44</f>
        <v>0</v>
      </c>
      <c r="C18" s="21">
        <f>'Historical Financials'!C26+'Historical Financials'!C46-'Historical Financials'!C44</f>
        <v>0</v>
      </c>
      <c r="D18" s="21">
        <f>'Historical Financials'!D26+'Historical Financials'!D46-'Historical Financials'!D44</f>
        <v>0</v>
      </c>
      <c r="E18" s="21">
        <f>'Cash Flow Statement'!E22+'Cash Flow Statement'!E10+'Cash Flow Statement'!E12-E9</f>
        <v>0</v>
      </c>
      <c r="F18" s="21">
        <f>'Cash Flow Statement'!F22+'Cash Flow Statement'!F10+'Cash Flow Statement'!F12-F9</f>
        <v>0</v>
      </c>
      <c r="G18" s="21">
        <f>'Cash Flow Statement'!G22+'Cash Flow Statement'!G10+'Cash Flow Statement'!G12-G9</f>
        <v>0</v>
      </c>
      <c r="H18" s="21">
        <f>'Cash Flow Statement'!H22+'Cash Flow Statement'!H10+'Cash Flow Statement'!H12-H9</f>
        <v>0</v>
      </c>
      <c r="I18" s="21">
        <f>'Cash Flow Statement'!I22+'Cash Flow Statement'!I10+'Cash Flow Statement'!I12-I9</f>
        <v>0</v>
      </c>
    </row>
    <row r="20" spans="1:9">
      <c r="A20" s="13" t="s">
        <v>161</v>
      </c>
      <c r="B20" s="21">
        <f>B12-'Balance Sheet'!B22</f>
        <v>0</v>
      </c>
      <c r="C20" s="21">
        <f>C12-'Balance Sheet'!C22</f>
        <v>0</v>
      </c>
      <c r="D20" s="21">
        <f>D12-'Balance Sheet'!D22</f>
        <v>0</v>
      </c>
      <c r="E20" s="21">
        <f>E12-'Balance Sheet'!E22</f>
        <v>0</v>
      </c>
      <c r="F20" s="21">
        <f>F12-'Balance Sheet'!F22</f>
        <v>0</v>
      </c>
      <c r="G20" s="21">
        <f>G12-'Balance Sheet'!G22</f>
        <v>0</v>
      </c>
      <c r="H20" s="21">
        <f>H12-'Balance Sheet'!H22</f>
        <v>0</v>
      </c>
      <c r="I20" s="21">
        <f>I12-'Balance Sheet'!I22</f>
        <v>0</v>
      </c>
    </row>
  </sheetData>
  <mergeCells count="2">
    <mergeCell ref="A1:J1"/>
    <mergeCell ref="A5:J5"/>
  </mergeCells>
  <conditionalFormatting sqref="B20:I20">
    <cfRule type="cellIs" dxfId="0" priority="1" operator="notEqual">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sheetPr>
    <tabColor rgb="FF1F4E78"/>
  </sheetPr>
  <dimension ref="A1:J13"/>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20</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162</v>
      </c>
      <c r="B5" s="8"/>
      <c r="C5" s="8"/>
      <c r="D5" s="8"/>
      <c r="E5" s="8"/>
      <c r="F5" s="8"/>
      <c r="G5" s="8"/>
      <c r="H5" s="8"/>
      <c r="I5" s="8"/>
      <c r="J5" s="8"/>
    </row>
    <row r="6" spans="1:10">
      <c r="A6" s="9" t="s">
        <v>135</v>
      </c>
      <c r="B6" s="6">
        <f>'Income Statement'!B20</f>
        <v>0</v>
      </c>
      <c r="C6" s="6">
        <f>'Income Statement'!C20</f>
        <v>0</v>
      </c>
      <c r="D6" s="6">
        <f>'Income Statement'!D20</f>
        <v>0</v>
      </c>
      <c r="E6" s="6">
        <f>'Income Statement'!E20</f>
        <v>0</v>
      </c>
      <c r="F6" s="6">
        <f>'Income Statement'!F20</f>
        <v>0</v>
      </c>
      <c r="G6" s="6">
        <f>'Income Statement'!G20</f>
        <v>0</v>
      </c>
      <c r="H6" s="6">
        <f>'Income Statement'!H20</f>
        <v>0</v>
      </c>
      <c r="I6" s="6">
        <f>'Income Statement'!I20</f>
        <v>0</v>
      </c>
    </row>
    <row r="7" spans="1:10">
      <c r="A7" s="9" t="s">
        <v>163</v>
      </c>
      <c r="B7" s="14">
        <f>IFERROR('Historical Financials'!B22/'Income Statement'!B20,0)</f>
        <v>0</v>
      </c>
      <c r="C7" s="14">
        <f>IFERROR('Historical Financials'!C22/'Income Statement'!C20,0)</f>
        <v>0</v>
      </c>
      <c r="D7" s="14">
        <f>IFERROR('Historical Financials'!D22/'Income Statement'!D20,0)</f>
        <v>0</v>
      </c>
      <c r="E7" s="14">
        <f>INDEX('Control Panel'!$D$98:$H$100,MATCH('Control Panel'!$B$8,'Control Panel'!$C$98:$C$100,0),MATCH(E$4,'Control Panel'!$D$97:$H$97,0))</f>
        <v>0</v>
      </c>
      <c r="F7" s="14">
        <f>INDEX('Control Panel'!$D$98:$H$100,MATCH('Control Panel'!$B$8,'Control Panel'!$C$98:$C$100,0),MATCH(F$4,'Control Panel'!$D$97:$H$97,0))</f>
        <v>0</v>
      </c>
      <c r="G7" s="14">
        <f>INDEX('Control Panel'!$D$98:$H$100,MATCH('Control Panel'!$B$8,'Control Panel'!$C$98:$C$100,0),MATCH(G$4,'Control Panel'!$D$97:$H$97,0))</f>
        <v>0</v>
      </c>
      <c r="H7" s="14">
        <f>INDEX('Control Panel'!$D$98:$H$100,MATCH('Control Panel'!$B$8,'Control Panel'!$C$98:$C$100,0),MATCH(H$4,'Control Panel'!$D$97:$H$97,0))</f>
        <v>0</v>
      </c>
      <c r="I7" s="14">
        <f>INDEX('Control Panel'!$D$98:$H$100,MATCH('Control Panel'!$B$8,'Control Panel'!$C$98:$C$100,0),MATCH(I$4,'Control Panel'!$D$97:$H$97,0))</f>
        <v>0</v>
      </c>
    </row>
    <row r="8" spans="1:10">
      <c r="A8" s="9" t="s">
        <v>63</v>
      </c>
      <c r="B8" s="14">
        <f>B7</f>
        <v>0</v>
      </c>
      <c r="C8" s="14">
        <f>C7</f>
        <v>0</v>
      </c>
      <c r="D8" s="14">
        <f>D7</f>
        <v>0</v>
      </c>
      <c r="E8" s="14">
        <f>INDEX('Control Panel'!$D$104:$H$106,MATCH('Control Panel'!$B$8,'Control Panel'!$C$104:$C$106,0),MATCH(E$4,'Control Panel'!$D$103:$H$103,0))</f>
        <v>0</v>
      </c>
      <c r="F8" s="14">
        <f>INDEX('Control Panel'!$D$104:$H$106,MATCH('Control Panel'!$B$8,'Control Panel'!$C$104:$C$106,0),MATCH(F$4,'Control Panel'!$D$103:$H$103,0))</f>
        <v>0</v>
      </c>
      <c r="G8" s="14">
        <f>INDEX('Control Panel'!$D$104:$H$106,MATCH('Control Panel'!$B$8,'Control Panel'!$C$104:$C$106,0),MATCH(G$4,'Control Panel'!$D$103:$H$103,0))</f>
        <v>0</v>
      </c>
      <c r="H8" s="14">
        <f>INDEX('Control Panel'!$D$104:$H$106,MATCH('Control Panel'!$B$8,'Control Panel'!$C$104:$C$106,0),MATCH(H$4,'Control Panel'!$D$103:$H$103,0))</f>
        <v>0</v>
      </c>
      <c r="I8" s="14">
        <f>INDEX('Control Panel'!$D$104:$H$106,MATCH('Control Panel'!$B$8,'Control Panel'!$C$104:$C$106,0),MATCH(I$4,'Control Panel'!$D$103:$H$103,0))</f>
        <v>0</v>
      </c>
    </row>
    <row r="9" spans="1:10">
      <c r="A9" s="9" t="s">
        <v>164</v>
      </c>
      <c r="B9" s="21">
        <f>0</f>
        <v>0</v>
      </c>
      <c r="C9" s="21">
        <f>0</f>
        <v>0</v>
      </c>
      <c r="D9" s="21">
        <f>0</f>
        <v>0</v>
      </c>
      <c r="E9" s="21">
        <f>MAX(0,MIN(0,E6))</f>
        <v>0</v>
      </c>
      <c r="F9" s="21">
        <f>MAX(0,MIN(0,F6))</f>
        <v>0</v>
      </c>
      <c r="G9" s="21">
        <f>MAX(0,MIN(0,G6))</f>
        <v>0</v>
      </c>
      <c r="H9" s="21">
        <f>MAX(0,MIN(0,H6))</f>
        <v>0</v>
      </c>
      <c r="I9" s="21">
        <f>MAX(0,MIN(0,I6))</f>
        <v>0</v>
      </c>
    </row>
    <row r="10" spans="1:10">
      <c r="A10" s="9" t="s">
        <v>165</v>
      </c>
      <c r="B10" s="21">
        <f>0</f>
        <v>0</v>
      </c>
      <c r="C10" s="21">
        <f>0</f>
        <v>0</v>
      </c>
      <c r="D10" s="21">
        <f>0</f>
        <v>0</v>
      </c>
      <c r="E10" s="21">
        <f>E11-E12</f>
        <v>0</v>
      </c>
      <c r="F10" s="21">
        <f>F11-F12</f>
        <v>0</v>
      </c>
      <c r="G10" s="21">
        <f>G11-G12</f>
        <v>0</v>
      </c>
      <c r="H10" s="21">
        <f>H11-H12</f>
        <v>0</v>
      </c>
      <c r="I10" s="21">
        <f>I11-I12</f>
        <v>0</v>
      </c>
    </row>
    <row r="11" spans="1:10">
      <c r="A11" s="13" t="s">
        <v>136</v>
      </c>
      <c r="B11" s="4">
        <f>'Historical Financials'!B22</f>
        <v>0</v>
      </c>
      <c r="C11" s="4">
        <f>'Historical Financials'!C22</f>
        <v>0</v>
      </c>
      <c r="D11" s="4">
        <f>'Historical Financials'!D22</f>
        <v>0</v>
      </c>
      <c r="E11" s="4">
        <f>MAX(0,E6*E7-E9)</f>
        <v>0</v>
      </c>
      <c r="F11" s="4">
        <f>MAX(0,F6*F7-F9)</f>
        <v>0</v>
      </c>
      <c r="G11" s="4">
        <f>MAX(0,G6*G7-G9)</f>
        <v>0</v>
      </c>
      <c r="H11" s="4">
        <f>MAX(0,H6*H7-H9)</f>
        <v>0</v>
      </c>
      <c r="I11" s="4">
        <f>MAX(0,I6*I7-I9)</f>
        <v>0</v>
      </c>
    </row>
    <row r="12" spans="1:10">
      <c r="A12" s="13" t="s">
        <v>166</v>
      </c>
      <c r="B12" s="4">
        <f>'Historical Financials'!B22</f>
        <v>0</v>
      </c>
      <c r="C12" s="4">
        <f>'Historical Financials'!C22</f>
        <v>0</v>
      </c>
      <c r="D12" s="4">
        <f>'Historical Financials'!D22</f>
        <v>0</v>
      </c>
      <c r="E12" s="4">
        <f>MAX(0,E6*E8)</f>
        <v>0</v>
      </c>
      <c r="F12" s="4">
        <f>MAX(0,F6*F8)</f>
        <v>0</v>
      </c>
      <c r="G12" s="4">
        <f>MAX(0,G6*G8)</f>
        <v>0</v>
      </c>
      <c r="H12" s="4">
        <f>MAX(0,H6*H8)</f>
        <v>0</v>
      </c>
      <c r="I12" s="4">
        <f>MAX(0,I6*I8)</f>
        <v>0</v>
      </c>
    </row>
    <row r="13" spans="1:10">
      <c r="A13" s="9" t="s">
        <v>167</v>
      </c>
      <c r="B13" s="10">
        <f>IFERROR(B11/B6,0)</f>
        <v>0</v>
      </c>
      <c r="C13" s="10">
        <f>IFERROR(C11/C6,0)</f>
        <v>0</v>
      </c>
      <c r="D13" s="10">
        <f>IFERROR(D11/D6,0)</f>
        <v>0</v>
      </c>
      <c r="E13" s="10">
        <f>IFERROR(E11/E6,0)</f>
        <v>0</v>
      </c>
      <c r="F13" s="10">
        <f>IFERROR(F11/F6,0)</f>
        <v>0</v>
      </c>
      <c r="G13" s="10">
        <f>IFERROR(G11/G6,0)</f>
        <v>0</v>
      </c>
      <c r="H13" s="10">
        <f>IFERROR(H11/H6,0)</f>
        <v>0</v>
      </c>
      <c r="I13" s="10">
        <f>IFERROR(I11/I6,0)</f>
        <v>0</v>
      </c>
    </row>
  </sheetData>
  <mergeCells count="2">
    <mergeCell ref="A1:J1"/>
    <mergeCell ref="A5:J5"/>
  </mergeCells>
  <pageMargins left="0.7" right="0.7" top="0.75" bottom="0.75" header="0.3" footer="0.3"/>
</worksheet>
</file>

<file path=xl/worksheets/sheet12.xml><?xml version="1.0" encoding="utf-8"?>
<worksheet xmlns="http://schemas.openxmlformats.org/spreadsheetml/2006/main" xmlns:r="http://schemas.openxmlformats.org/officeDocument/2006/relationships">
  <sheetPr>
    <tabColor rgb="FF1F4E78"/>
  </sheetPr>
  <dimension ref="A1:J26"/>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21</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168</v>
      </c>
      <c r="B5" s="8"/>
      <c r="C5" s="8"/>
      <c r="D5" s="8"/>
      <c r="E5" s="8"/>
      <c r="F5" s="8"/>
      <c r="G5" s="8"/>
      <c r="H5" s="8"/>
      <c r="I5" s="8"/>
      <c r="J5" s="8"/>
    </row>
    <row r="6" spans="1:10">
      <c r="A6" s="9" t="s">
        <v>100</v>
      </c>
      <c r="B6" s="6">
        <f>'Historical Financials'!B26</f>
        <v>0</v>
      </c>
      <c r="C6" s="6">
        <f>'Historical Financials'!C26</f>
        <v>0</v>
      </c>
      <c r="D6" s="6">
        <f>'Historical Financials'!D26</f>
        <v>0</v>
      </c>
      <c r="E6" s="6">
        <f>'Cash Flow Statement'!E23</f>
        <v>0</v>
      </c>
      <c r="F6" s="6">
        <f>'Cash Flow Statement'!F23</f>
        <v>0</v>
      </c>
      <c r="G6" s="6">
        <f>'Cash Flow Statement'!G23</f>
        <v>0</v>
      </c>
      <c r="H6" s="6">
        <f>'Cash Flow Statement'!H23</f>
        <v>0</v>
      </c>
      <c r="I6" s="6">
        <f>'Cash Flow Statement'!I23</f>
        <v>0</v>
      </c>
    </row>
    <row r="7" spans="1:10">
      <c r="A7" s="9" t="s">
        <v>101</v>
      </c>
      <c r="B7" s="6">
        <f>'Historical Financials'!B27</f>
        <v>0</v>
      </c>
      <c r="C7" s="6">
        <f>'Historical Financials'!C27</f>
        <v>0</v>
      </c>
      <c r="D7" s="6">
        <f>'Historical Financials'!D27</f>
        <v>0</v>
      </c>
      <c r="E7" s="6">
        <f>'Working Capital'!E9</f>
        <v>0</v>
      </c>
      <c r="F7" s="6">
        <f>'Working Capital'!F9</f>
        <v>0</v>
      </c>
      <c r="G7" s="6">
        <f>'Working Capital'!G9</f>
        <v>0</v>
      </c>
      <c r="H7" s="6">
        <f>'Working Capital'!H9</f>
        <v>0</v>
      </c>
      <c r="I7" s="6">
        <f>'Working Capital'!I9</f>
        <v>0</v>
      </c>
    </row>
    <row r="8" spans="1:10">
      <c r="A8" s="9" t="s">
        <v>102</v>
      </c>
      <c r="B8" s="6">
        <f>'Historical Financials'!B28</f>
        <v>0</v>
      </c>
      <c r="C8" s="6">
        <f>'Historical Financials'!C28</f>
        <v>0</v>
      </c>
      <c r="D8" s="6">
        <f>'Historical Financials'!D28</f>
        <v>0</v>
      </c>
      <c r="E8" s="6">
        <f>'Working Capital'!E11</f>
        <v>0</v>
      </c>
      <c r="F8" s="6">
        <f>'Working Capital'!F11</f>
        <v>0</v>
      </c>
      <c r="G8" s="6">
        <f>'Working Capital'!G11</f>
        <v>0</v>
      </c>
      <c r="H8" s="6">
        <f>'Working Capital'!H11</f>
        <v>0</v>
      </c>
      <c r="I8" s="6">
        <f>'Working Capital'!I11</f>
        <v>0</v>
      </c>
    </row>
    <row r="9" spans="1:10">
      <c r="A9" s="9" t="s">
        <v>103</v>
      </c>
      <c r="B9" s="6">
        <f>'Historical Financials'!B29</f>
        <v>0</v>
      </c>
      <c r="C9" s="6">
        <f>'Historical Financials'!C29</f>
        <v>0</v>
      </c>
      <c r="D9" s="6">
        <f>'Historical Financials'!D29</f>
        <v>0</v>
      </c>
      <c r="E9" s="6">
        <f>'Working Capital'!E13</f>
        <v>0</v>
      </c>
      <c r="F9" s="6">
        <f>'Working Capital'!F13</f>
        <v>0</v>
      </c>
      <c r="G9" s="6">
        <f>'Working Capital'!G13</f>
        <v>0</v>
      </c>
      <c r="H9" s="6">
        <f>'Working Capital'!H13</f>
        <v>0</v>
      </c>
      <c r="I9" s="6">
        <f>'Working Capital'!I13</f>
        <v>0</v>
      </c>
    </row>
    <row r="10" spans="1:10">
      <c r="A10" s="13" t="s">
        <v>170</v>
      </c>
      <c r="B10" s="22">
        <f>SUM(B6:B9)</f>
        <v>0</v>
      </c>
      <c r="C10" s="22">
        <f>SUM(C6:C9)</f>
        <v>0</v>
      </c>
      <c r="D10" s="22">
        <f>SUM(D6:D9)</f>
        <v>0</v>
      </c>
      <c r="E10" s="22">
        <f>SUM(E6:E9)</f>
        <v>0</v>
      </c>
      <c r="F10" s="22">
        <f>SUM(F6:F9)</f>
        <v>0</v>
      </c>
      <c r="G10" s="22">
        <f>SUM(G6:G9)</f>
        <v>0</v>
      </c>
      <c r="H10" s="22">
        <f>SUM(H6:H9)</f>
        <v>0</v>
      </c>
      <c r="I10" s="22">
        <f>SUM(I6:I9)</f>
        <v>0</v>
      </c>
    </row>
    <row r="12" spans="1:10">
      <c r="A12" s="9" t="s">
        <v>104</v>
      </c>
      <c r="B12" s="6">
        <f>'Historical Financials'!B30</f>
        <v>0</v>
      </c>
      <c r="C12" s="6">
        <f>'Historical Financials'!C30</f>
        <v>0</v>
      </c>
      <c r="D12" s="6">
        <f>'Historical Financials'!D30</f>
        <v>0</v>
      </c>
      <c r="E12" s="6">
        <f>'PP&amp;E D&amp;A'!E12</f>
        <v>0</v>
      </c>
      <c r="F12" s="6">
        <f>'PP&amp;E D&amp;A'!F12</f>
        <v>0</v>
      </c>
      <c r="G12" s="6">
        <f>'PP&amp;E D&amp;A'!G12</f>
        <v>0</v>
      </c>
      <c r="H12" s="6">
        <f>'PP&amp;E D&amp;A'!H12</f>
        <v>0</v>
      </c>
      <c r="I12" s="6">
        <f>'PP&amp;E D&amp;A'!I12</f>
        <v>0</v>
      </c>
    </row>
    <row r="13" spans="1:10">
      <c r="A13" s="9" t="s">
        <v>105</v>
      </c>
      <c r="B13" s="21">
        <f>'Historical Financials'!B31</f>
        <v>0</v>
      </c>
      <c r="C13" s="21">
        <f>'Historical Financials'!C31</f>
        <v>0</v>
      </c>
      <c r="D13" s="21">
        <f>'Historical Financials'!D31</f>
        <v>0</v>
      </c>
      <c r="E13" s="21">
        <f>D13</f>
        <v>0</v>
      </c>
      <c r="F13" s="21">
        <f>E13</f>
        <v>0</v>
      </c>
      <c r="G13" s="21">
        <f>F13</f>
        <v>0</v>
      </c>
      <c r="H13" s="21">
        <f>G13</f>
        <v>0</v>
      </c>
      <c r="I13" s="21">
        <f>H13</f>
        <v>0</v>
      </c>
    </row>
    <row r="14" spans="1:10">
      <c r="A14" s="13" t="s">
        <v>106</v>
      </c>
      <c r="B14" s="22">
        <f>SUM(B10:B13)</f>
        <v>0</v>
      </c>
      <c r="C14" s="22">
        <f>SUM(C10:C13)</f>
        <v>0</v>
      </c>
      <c r="D14" s="22">
        <f>SUM(D10:D13)</f>
        <v>0</v>
      </c>
      <c r="E14" s="22">
        <f>SUM(E10:E13)</f>
        <v>0</v>
      </c>
      <c r="F14" s="22">
        <f>SUM(F10:F13)</f>
        <v>0</v>
      </c>
      <c r="G14" s="22">
        <f>SUM(G10:G13)</f>
        <v>0</v>
      </c>
      <c r="H14" s="22">
        <f>SUM(H10:H13)</f>
        <v>0</v>
      </c>
      <c r="I14" s="22">
        <f>SUM(I10:I13)</f>
        <v>0</v>
      </c>
    </row>
    <row r="16" spans="1:10">
      <c r="A16" s="8" t="s">
        <v>169</v>
      </c>
      <c r="B16" s="8"/>
      <c r="C16" s="8"/>
      <c r="D16" s="8"/>
      <c r="E16" s="8"/>
      <c r="F16" s="8"/>
      <c r="G16" s="8"/>
      <c r="H16" s="8"/>
      <c r="I16" s="8"/>
      <c r="J16" s="8"/>
    </row>
    <row r="17" spans="1:9">
      <c r="A17" s="9" t="s">
        <v>108</v>
      </c>
      <c r="B17" s="6">
        <f>'Historical Financials'!B35</f>
        <v>0</v>
      </c>
      <c r="C17" s="6">
        <f>'Historical Financials'!C35</f>
        <v>0</v>
      </c>
      <c r="D17" s="6">
        <f>'Historical Financials'!D35</f>
        <v>0</v>
      </c>
      <c r="E17" s="6">
        <f>'Working Capital'!E15</f>
        <v>0</v>
      </c>
      <c r="F17" s="6">
        <f>'Working Capital'!F15</f>
        <v>0</v>
      </c>
      <c r="G17" s="6">
        <f>'Working Capital'!G15</f>
        <v>0</v>
      </c>
      <c r="H17" s="6">
        <f>'Working Capital'!H15</f>
        <v>0</v>
      </c>
      <c r="I17" s="6">
        <f>'Working Capital'!I15</f>
        <v>0</v>
      </c>
    </row>
    <row r="18" spans="1:9">
      <c r="A18" s="9" t="s">
        <v>109</v>
      </c>
      <c r="B18" s="6">
        <f>'Historical Financials'!B36</f>
        <v>0</v>
      </c>
      <c r="C18" s="6">
        <f>'Historical Financials'!C36</f>
        <v>0</v>
      </c>
      <c r="D18" s="6">
        <f>'Historical Financials'!D36</f>
        <v>0</v>
      </c>
      <c r="E18" s="6">
        <f>'Working Capital'!E17</f>
        <v>0</v>
      </c>
      <c r="F18" s="6">
        <f>'Working Capital'!F17</f>
        <v>0</v>
      </c>
      <c r="G18" s="6">
        <f>'Working Capital'!G17</f>
        <v>0</v>
      </c>
      <c r="H18" s="6">
        <f>'Working Capital'!H17</f>
        <v>0</v>
      </c>
      <c r="I18" s="6">
        <f>'Working Capital'!I17</f>
        <v>0</v>
      </c>
    </row>
    <row r="19" spans="1:9">
      <c r="A19" s="9" t="s">
        <v>110</v>
      </c>
      <c r="B19" s="6">
        <f>'Historical Financials'!B37</f>
        <v>0</v>
      </c>
      <c r="C19" s="6">
        <f>'Historical Financials'!C37</f>
        <v>0</v>
      </c>
      <c r="D19" s="6">
        <f>'Historical Financials'!D37</f>
        <v>0</v>
      </c>
      <c r="E19" s="6">
        <f>'Working Capital'!E19</f>
        <v>0</v>
      </c>
      <c r="F19" s="6">
        <f>'Working Capital'!F19</f>
        <v>0</v>
      </c>
      <c r="G19" s="6">
        <f>'Working Capital'!G19</f>
        <v>0</v>
      </c>
      <c r="H19" s="6">
        <f>'Working Capital'!H19</f>
        <v>0</v>
      </c>
      <c r="I19" s="6">
        <f>'Working Capital'!I19</f>
        <v>0</v>
      </c>
    </row>
    <row r="20" spans="1:9">
      <c r="A20" s="13" t="s">
        <v>171</v>
      </c>
      <c r="B20" s="22">
        <f>SUM(B17:B19)</f>
        <v>0</v>
      </c>
      <c r="C20" s="22">
        <f>SUM(C17:C19)</f>
        <v>0</v>
      </c>
      <c r="D20" s="22">
        <f>SUM(D17:D19)</f>
        <v>0</v>
      </c>
      <c r="E20" s="22">
        <f>SUM(E17:E19)</f>
        <v>0</v>
      </c>
      <c r="F20" s="22">
        <f>SUM(F17:F19)</f>
        <v>0</v>
      </c>
      <c r="G20" s="22">
        <f>SUM(G17:G19)</f>
        <v>0</v>
      </c>
      <c r="H20" s="22">
        <f>SUM(H17:H19)</f>
        <v>0</v>
      </c>
      <c r="I20" s="22">
        <f>SUM(I17:I19)</f>
        <v>0</v>
      </c>
    </row>
    <row r="22" spans="1:9">
      <c r="A22" s="9" t="s">
        <v>107</v>
      </c>
      <c r="B22" s="6">
        <f>'Historical Financials'!B34</f>
        <v>0</v>
      </c>
      <c r="C22" s="6">
        <f>'Historical Financials'!C34</f>
        <v>0</v>
      </c>
      <c r="D22" s="6">
        <f>'Historical Financials'!D34</f>
        <v>0</v>
      </c>
      <c r="E22" s="6">
        <f>'Debt Interest'!E12</f>
        <v>0</v>
      </c>
      <c r="F22" s="6">
        <f>'Debt Interest'!F12</f>
        <v>0</v>
      </c>
      <c r="G22" s="6">
        <f>'Debt Interest'!G12</f>
        <v>0</v>
      </c>
      <c r="H22" s="6">
        <f>'Debt Interest'!H12</f>
        <v>0</v>
      </c>
      <c r="I22" s="6">
        <f>'Debt Interest'!I12</f>
        <v>0</v>
      </c>
    </row>
    <row r="23" spans="1:9">
      <c r="A23" s="9" t="s">
        <v>111</v>
      </c>
      <c r="B23" s="21">
        <f>'Historical Financials'!B38</f>
        <v>0</v>
      </c>
      <c r="C23" s="21">
        <f>'Historical Financials'!C38</f>
        <v>0</v>
      </c>
      <c r="D23" s="21">
        <f>'Historical Financials'!D38</f>
        <v>0</v>
      </c>
      <c r="E23" s="21">
        <f>D23</f>
        <v>0</v>
      </c>
      <c r="F23" s="21">
        <f>E23</f>
        <v>0</v>
      </c>
      <c r="G23" s="21">
        <f>F23</f>
        <v>0</v>
      </c>
      <c r="H23" s="21">
        <f>G23</f>
        <v>0</v>
      </c>
      <c r="I23" s="21">
        <f>H23</f>
        <v>0</v>
      </c>
    </row>
    <row r="24" spans="1:9">
      <c r="A24" s="9" t="s">
        <v>112</v>
      </c>
      <c r="B24" s="4">
        <f>'Historical Financials'!B39</f>
        <v>0</v>
      </c>
      <c r="C24" s="4">
        <f>'Historical Financials'!C39</f>
        <v>0</v>
      </c>
      <c r="D24" s="4">
        <f>'Historical Financials'!D39</f>
        <v>0</v>
      </c>
      <c r="E24" s="4">
        <f>D24+'Income Statement'!E22+'Cash Flow Statement'!E18-'Cash Flow Statement'!E17</f>
        <v>0</v>
      </c>
      <c r="F24" s="4">
        <f>E24+'Income Statement'!F22+'Cash Flow Statement'!F18-'Cash Flow Statement'!F17</f>
        <v>0</v>
      </c>
      <c r="G24" s="4">
        <f>F24+'Income Statement'!G22+'Cash Flow Statement'!G18-'Cash Flow Statement'!G17</f>
        <v>0</v>
      </c>
      <c r="H24" s="4">
        <f>G24+'Income Statement'!H22+'Cash Flow Statement'!H18-'Cash Flow Statement'!H17</f>
        <v>0</v>
      </c>
      <c r="I24" s="4">
        <f>H24+'Income Statement'!I22+'Cash Flow Statement'!I18-'Cash Flow Statement'!I17</f>
        <v>0</v>
      </c>
    </row>
    <row r="25" spans="1:9">
      <c r="A25" s="13" t="s">
        <v>113</v>
      </c>
      <c r="B25" s="22">
        <f>SUM(B20,B22:B24)</f>
        <v>0</v>
      </c>
      <c r="C25" s="22">
        <f>SUM(C20,C22:C24)</f>
        <v>0</v>
      </c>
      <c r="D25" s="22">
        <f>SUM(D20,D22:D24)</f>
        <v>0</v>
      </c>
      <c r="E25" s="22">
        <f>SUM(E20,E22:E24)</f>
        <v>0</v>
      </c>
      <c r="F25" s="22">
        <f>SUM(F20,F22:F24)</f>
        <v>0</v>
      </c>
      <c r="G25" s="22">
        <f>SUM(G20,G22:G24)</f>
        <v>0</v>
      </c>
      <c r="H25" s="22">
        <f>SUM(H20,H22:H24)</f>
        <v>0</v>
      </c>
      <c r="I25" s="22">
        <f>SUM(I20,I22:I24)</f>
        <v>0</v>
      </c>
    </row>
    <row r="26" spans="1:9">
      <c r="A26" s="13" t="s">
        <v>114</v>
      </c>
      <c r="B26" s="21">
        <f>B14-B25</f>
        <v>0</v>
      </c>
      <c r="C26" s="21">
        <f>C14-C25</f>
        <v>0</v>
      </c>
      <c r="D26" s="21">
        <f>D14-D25</f>
        <v>0</v>
      </c>
      <c r="E26" s="21">
        <f>E14-E25</f>
        <v>0</v>
      </c>
      <c r="F26" s="21">
        <f>F14-F25</f>
        <v>0</v>
      </c>
      <c r="G26" s="21">
        <f>G14-G25</f>
        <v>0</v>
      </c>
      <c r="H26" s="21">
        <f>H14-H25</f>
        <v>0</v>
      </c>
      <c r="I26" s="21">
        <f>I14-I25</f>
        <v>0</v>
      </c>
    </row>
  </sheetData>
  <mergeCells count="3">
    <mergeCell ref="A1:J1"/>
    <mergeCell ref="A5:J5"/>
    <mergeCell ref="A16:J16"/>
  </mergeCells>
  <conditionalFormatting sqref="B26:I26">
    <cfRule type="cellIs" dxfId="0" priority="1" operator="notEqual">
      <formula>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sheetPr>
    <tabColor rgb="FF1F4E78"/>
  </sheetPr>
  <dimension ref="A1:J26"/>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30.7109375" customWidth="1"/>
    <col min="2" max="9" width="14.7109375" customWidth="1"/>
    <col min="10" max="10" width="34.7109375" customWidth="1"/>
  </cols>
  <sheetData>
    <row r="1" spans="1:10" ht="24" customHeight="1">
      <c r="A1" s="1" t="s">
        <v>22</v>
      </c>
      <c r="B1" s="1"/>
      <c r="C1" s="1"/>
      <c r="D1" s="1"/>
      <c r="E1" s="1"/>
      <c r="F1" s="1"/>
      <c r="G1" s="1"/>
      <c r="H1" s="1"/>
      <c r="I1" s="1"/>
      <c r="J1" s="1"/>
    </row>
    <row r="4" spans="1:10">
      <c r="B4" s="12" t="s">
        <v>78</v>
      </c>
      <c r="C4" s="12" t="s">
        <v>79</v>
      </c>
      <c r="D4" s="12" t="s">
        <v>80</v>
      </c>
      <c r="E4" s="12" t="s">
        <v>42</v>
      </c>
      <c r="F4" s="12" t="s">
        <v>43</v>
      </c>
      <c r="G4" s="12" t="s">
        <v>44</v>
      </c>
      <c r="H4" s="12" t="s">
        <v>45</v>
      </c>
      <c r="I4" s="12" t="s">
        <v>46</v>
      </c>
    </row>
    <row r="5" spans="1:10">
      <c r="A5" s="8" t="s">
        <v>22</v>
      </c>
      <c r="B5" s="8"/>
      <c r="C5" s="8"/>
      <c r="D5" s="8"/>
      <c r="E5" s="8"/>
      <c r="F5" s="8"/>
      <c r="G5" s="8"/>
      <c r="H5" s="8"/>
      <c r="I5" s="8"/>
      <c r="J5" s="8"/>
    </row>
    <row r="6" spans="1:10">
      <c r="A6" s="9" t="s">
        <v>99</v>
      </c>
      <c r="B6" s="6">
        <f>'Income Statement'!B22</f>
        <v>0</v>
      </c>
      <c r="C6" s="6">
        <f>'Income Statement'!C22</f>
        <v>0</v>
      </c>
      <c r="D6" s="6">
        <f>'Income Statement'!D22</f>
        <v>0</v>
      </c>
      <c r="E6" s="6">
        <f>'Income Statement'!E22</f>
        <v>0</v>
      </c>
      <c r="F6" s="6">
        <f>'Income Statement'!F22</f>
        <v>0</v>
      </c>
      <c r="G6" s="6">
        <f>'Income Statement'!G22</f>
        <v>0</v>
      </c>
      <c r="H6" s="6">
        <f>'Income Statement'!H22</f>
        <v>0</v>
      </c>
      <c r="I6" s="6">
        <f>'Income Statement'!I22</f>
        <v>0</v>
      </c>
    </row>
    <row r="7" spans="1:10">
      <c r="A7" s="9" t="s">
        <v>95</v>
      </c>
      <c r="B7" s="6">
        <f>'Income Statement'!B17</f>
        <v>0</v>
      </c>
      <c r="C7" s="6">
        <f>'Income Statement'!C17</f>
        <v>0</v>
      </c>
      <c r="D7" s="6">
        <f>'Income Statement'!D17</f>
        <v>0</v>
      </c>
      <c r="E7" s="6">
        <f>'Income Statement'!E17</f>
        <v>0</v>
      </c>
      <c r="F7" s="6">
        <f>'Income Statement'!F17</f>
        <v>0</v>
      </c>
      <c r="G7" s="6">
        <f>'Income Statement'!G17</f>
        <v>0</v>
      </c>
      <c r="H7" s="6">
        <f>'Income Statement'!H17</f>
        <v>0</v>
      </c>
      <c r="I7" s="6">
        <f>'Income Statement'!I17</f>
        <v>0</v>
      </c>
    </row>
    <row r="8" spans="1:10">
      <c r="A8" s="9" t="s">
        <v>141</v>
      </c>
      <c r="B8" s="6">
        <f>'Historical Financials'!B45</f>
        <v>0</v>
      </c>
      <c r="C8" s="6">
        <f>'Historical Financials'!C45</f>
        <v>0</v>
      </c>
      <c r="D8" s="6">
        <f>'Historical Financials'!D45</f>
        <v>0</v>
      </c>
      <c r="E8" s="6">
        <f>'Working Capital'!E23</f>
        <v>0</v>
      </c>
      <c r="F8" s="6">
        <f>'Working Capital'!F23</f>
        <v>0</v>
      </c>
      <c r="G8" s="6">
        <f>'Working Capital'!G23</f>
        <v>0</v>
      </c>
      <c r="H8" s="6">
        <f>'Working Capital'!H23</f>
        <v>0</v>
      </c>
      <c r="I8" s="6">
        <f>'Working Capital'!I23</f>
        <v>0</v>
      </c>
    </row>
    <row r="9" spans="1:10">
      <c r="A9" s="9" t="s">
        <v>172</v>
      </c>
      <c r="B9" s="6">
        <f>0</f>
        <v>0</v>
      </c>
      <c r="C9" s="6">
        <f>0</f>
        <v>0</v>
      </c>
      <c r="D9" s="6">
        <f>0</f>
        <v>0</v>
      </c>
      <c r="E9" s="6">
        <f>'Tax'!E10</f>
        <v>0</v>
      </c>
      <c r="F9" s="6">
        <f>'Tax'!F10</f>
        <v>0</v>
      </c>
      <c r="G9" s="6">
        <f>'Tax'!G10</f>
        <v>0</v>
      </c>
      <c r="H9" s="6">
        <f>'Tax'!H10</f>
        <v>0</v>
      </c>
      <c r="I9" s="6">
        <f>'Tax'!I10</f>
        <v>0</v>
      </c>
    </row>
    <row r="10" spans="1:10">
      <c r="A10" s="13" t="s">
        <v>117</v>
      </c>
      <c r="B10" s="22">
        <f>B6+B7+B8+B9</f>
        <v>0</v>
      </c>
      <c r="C10" s="22">
        <f>C6+C7+C8+C9</f>
        <v>0</v>
      </c>
      <c r="D10" s="22">
        <f>D6+D7+D8+D9</f>
        <v>0</v>
      </c>
      <c r="E10" s="22">
        <f>E6+E7+E8+E9</f>
        <v>0</v>
      </c>
      <c r="F10" s="22">
        <f>F6+F7+F8+F9</f>
        <v>0</v>
      </c>
      <c r="G10" s="22">
        <f>G6+G7+G8+G9</f>
        <v>0</v>
      </c>
      <c r="H10" s="22">
        <f>H6+H7+H8+H9</f>
        <v>0</v>
      </c>
      <c r="I10" s="22">
        <f>I6+I7+I8+I9</f>
        <v>0</v>
      </c>
    </row>
    <row r="12" spans="1:10">
      <c r="A12" s="9" t="s">
        <v>115</v>
      </c>
      <c r="B12" s="6">
        <f>-'Historical Financials'!B44</f>
        <v>0</v>
      </c>
      <c r="C12" s="6">
        <f>-'Historical Financials'!C44</f>
        <v>0</v>
      </c>
      <c r="D12" s="6">
        <f>-'Historical Financials'!D44</f>
        <v>0</v>
      </c>
      <c r="E12" s="6">
        <f>-'PP&amp;E D&amp;A'!E8</f>
        <v>0</v>
      </c>
      <c r="F12" s="6">
        <f>-'PP&amp;E D&amp;A'!F8</f>
        <v>0</v>
      </c>
      <c r="G12" s="6">
        <f>-'PP&amp;E D&amp;A'!G8</f>
        <v>0</v>
      </c>
      <c r="H12" s="6">
        <f>-'PP&amp;E D&amp;A'!H8</f>
        <v>0</v>
      </c>
      <c r="I12" s="6">
        <f>-'PP&amp;E D&amp;A'!I8</f>
        <v>0</v>
      </c>
    </row>
    <row r="13" spans="1:10">
      <c r="A13" s="13" t="s">
        <v>173</v>
      </c>
      <c r="B13" s="22">
        <f>B12</f>
        <v>0</v>
      </c>
      <c r="C13" s="22">
        <f>C12</f>
        <v>0</v>
      </c>
      <c r="D13" s="22">
        <f>D12</f>
        <v>0</v>
      </c>
      <c r="E13" s="22">
        <f>E12</f>
        <v>0</v>
      </c>
      <c r="F13" s="22">
        <f>F12</f>
        <v>0</v>
      </c>
      <c r="G13" s="22">
        <f>G12</f>
        <v>0</v>
      </c>
      <c r="H13" s="22">
        <f>H12</f>
        <v>0</v>
      </c>
      <c r="I13" s="22">
        <f>I12</f>
        <v>0</v>
      </c>
    </row>
    <row r="15" spans="1:10">
      <c r="A15" s="9" t="s">
        <v>174</v>
      </c>
      <c r="B15" s="6">
        <f>0</f>
        <v>0</v>
      </c>
      <c r="C15" s="6">
        <f>0</f>
        <v>0</v>
      </c>
      <c r="D15" s="6">
        <f>0</f>
        <v>0</v>
      </c>
      <c r="E15" s="6">
        <f>'Debt Interest'!E7</f>
        <v>0</v>
      </c>
      <c r="F15" s="6">
        <f>'Debt Interest'!F7</f>
        <v>0</v>
      </c>
      <c r="G15" s="6">
        <f>'Debt Interest'!G7</f>
        <v>0</v>
      </c>
      <c r="H15" s="6">
        <f>'Debt Interest'!H7</f>
        <v>0</v>
      </c>
      <c r="I15" s="6">
        <f>'Debt Interest'!I7</f>
        <v>0</v>
      </c>
    </row>
    <row r="16" spans="1:10">
      <c r="A16" s="9" t="s">
        <v>175</v>
      </c>
      <c r="B16" s="6">
        <f>-'Debt Interest'!B9</f>
        <v>0</v>
      </c>
      <c r="C16" s="6">
        <f>-'Debt Interest'!C9</f>
        <v>0</v>
      </c>
      <c r="D16" s="6">
        <f>-'Debt Interest'!D9</f>
        <v>0</v>
      </c>
      <c r="E16" s="6">
        <f>-('Debt Interest'!E9+'Debt Interest'!E11)</f>
        <v>0</v>
      </c>
      <c r="F16" s="6">
        <f>-('Debt Interest'!F9+'Debt Interest'!F11)</f>
        <v>0</v>
      </c>
      <c r="G16" s="6">
        <f>-('Debt Interest'!G9+'Debt Interest'!G11)</f>
        <v>0</v>
      </c>
      <c r="H16" s="6">
        <f>-('Debt Interest'!H9+'Debt Interest'!H11)</f>
        <v>0</v>
      </c>
      <c r="I16" s="6">
        <f>-('Debt Interest'!I9+'Debt Interest'!I11)</f>
        <v>0</v>
      </c>
    </row>
    <row r="17" spans="1:9">
      <c r="A17" s="9" t="s">
        <v>176</v>
      </c>
      <c r="B17" s="21">
        <f>0</f>
        <v>0</v>
      </c>
      <c r="C17" s="21">
        <f>0</f>
        <v>0</v>
      </c>
      <c r="D17" s="21">
        <f>0</f>
        <v>0</v>
      </c>
      <c r="E17" s="21">
        <f>0</f>
        <v>0</v>
      </c>
      <c r="F17" s="21">
        <f>0</f>
        <v>0</v>
      </c>
      <c r="G17" s="21">
        <f>0</f>
        <v>0</v>
      </c>
      <c r="H17" s="21">
        <f>0</f>
        <v>0</v>
      </c>
      <c r="I17" s="21">
        <f>0</f>
        <v>0</v>
      </c>
    </row>
    <row r="18" spans="1:9">
      <c r="A18" s="9" t="s">
        <v>177</v>
      </c>
      <c r="B18" s="21">
        <f>0</f>
        <v>0</v>
      </c>
      <c r="C18" s="21">
        <f>0</f>
        <v>0</v>
      </c>
      <c r="D18" s="21">
        <f>0</f>
        <v>0</v>
      </c>
      <c r="E18" s="21">
        <f>0</f>
        <v>0</v>
      </c>
      <c r="F18" s="21">
        <f>0</f>
        <v>0</v>
      </c>
      <c r="G18" s="21">
        <f>0</f>
        <v>0</v>
      </c>
      <c r="H18" s="21">
        <f>0</f>
        <v>0</v>
      </c>
      <c r="I18" s="21">
        <f>0</f>
        <v>0</v>
      </c>
    </row>
    <row r="19" spans="1:9">
      <c r="A19" s="13" t="s">
        <v>178</v>
      </c>
      <c r="B19" s="22">
        <f>SUM(B15:B18)</f>
        <v>0</v>
      </c>
      <c r="C19" s="22">
        <f>SUM(C15:C18)</f>
        <v>0</v>
      </c>
      <c r="D19" s="22">
        <f>SUM(D15:D18)</f>
        <v>0</v>
      </c>
      <c r="E19" s="22">
        <f>SUM(E15:E18)</f>
        <v>0</v>
      </c>
      <c r="F19" s="22">
        <f>SUM(F15:F18)</f>
        <v>0</v>
      </c>
      <c r="G19" s="22">
        <f>SUM(G15:G18)</f>
        <v>0</v>
      </c>
      <c r="H19" s="22">
        <f>SUM(H15:H18)</f>
        <v>0</v>
      </c>
      <c r="I19" s="22">
        <f>SUM(I15:I18)</f>
        <v>0</v>
      </c>
    </row>
    <row r="21" spans="1:9">
      <c r="A21" s="13" t="s">
        <v>179</v>
      </c>
      <c r="B21" s="22">
        <f>B10+B13+B19</f>
        <v>0</v>
      </c>
      <c r="C21" s="22">
        <f>C10+C13+C19</f>
        <v>0</v>
      </c>
      <c r="D21" s="22">
        <f>D10+D13+D19</f>
        <v>0</v>
      </c>
      <c r="E21" s="22">
        <f>E10+E13+E19</f>
        <v>0</v>
      </c>
      <c r="F21" s="22">
        <f>F10+F13+F19</f>
        <v>0</v>
      </c>
      <c r="G21" s="22">
        <f>G10+G13+G19</f>
        <v>0</v>
      </c>
      <c r="H21" s="22">
        <f>H10+H13+H19</f>
        <v>0</v>
      </c>
      <c r="I21" s="22">
        <f>I10+I13+I19</f>
        <v>0</v>
      </c>
    </row>
    <row r="22" spans="1:9">
      <c r="A22" s="9" t="s">
        <v>180</v>
      </c>
      <c r="B22" s="6">
        <f>'Historical Financials'!B26</f>
        <v>0</v>
      </c>
      <c r="C22" s="6">
        <f>B23</f>
        <v>0</v>
      </c>
      <c r="D22" s="6">
        <f>C23</f>
        <v>0</v>
      </c>
      <c r="E22" s="6">
        <f>D23</f>
        <v>0</v>
      </c>
      <c r="F22" s="6">
        <f>E23</f>
        <v>0</v>
      </c>
      <c r="G22" s="6">
        <f>F23</f>
        <v>0</v>
      </c>
      <c r="H22" s="6">
        <f>G23</f>
        <v>0</v>
      </c>
      <c r="I22" s="6">
        <f>H23</f>
        <v>0</v>
      </c>
    </row>
    <row r="23" spans="1:9">
      <c r="A23" s="13" t="s">
        <v>181</v>
      </c>
      <c r="B23" s="4">
        <f>'Historical Financials'!B26</f>
        <v>0</v>
      </c>
      <c r="C23" s="4">
        <f>'Historical Financials'!C26</f>
        <v>0</v>
      </c>
      <c r="D23" s="4">
        <f>'Historical Financials'!D26</f>
        <v>0</v>
      </c>
      <c r="E23" s="4">
        <f>E22+E21</f>
        <v>0</v>
      </c>
      <c r="F23" s="4">
        <f>F22+F21</f>
        <v>0</v>
      </c>
      <c r="G23" s="4">
        <f>G22+G21</f>
        <v>0</v>
      </c>
      <c r="H23" s="4">
        <f>H22+H21</f>
        <v>0</v>
      </c>
      <c r="I23" s="4">
        <f>I22+I21</f>
        <v>0</v>
      </c>
    </row>
    <row r="25" spans="1:9">
      <c r="A25" s="13" t="s">
        <v>118</v>
      </c>
      <c r="B25" s="4">
        <f>B10+B12</f>
        <v>0</v>
      </c>
      <c r="C25" s="4">
        <f>C10+C12</f>
        <v>0</v>
      </c>
      <c r="D25" s="4">
        <f>D10+D12</f>
        <v>0</v>
      </c>
      <c r="E25" s="4">
        <f>E10+E12</f>
        <v>0</v>
      </c>
      <c r="F25" s="4">
        <f>F10+F12</f>
        <v>0</v>
      </c>
      <c r="G25" s="4">
        <f>G10+G12</f>
        <v>0</v>
      </c>
      <c r="H25" s="4">
        <f>H10+H12</f>
        <v>0</v>
      </c>
      <c r="I25" s="4">
        <f>I10+I12</f>
        <v>0</v>
      </c>
    </row>
    <row r="26" spans="1:9">
      <c r="A26" s="9" t="s">
        <v>182</v>
      </c>
      <c r="B26" s="10">
        <f>IFERROR(B25/'Income Statement'!B22,0)</f>
        <v>0</v>
      </c>
      <c r="C26" s="10">
        <f>IFERROR(C25/'Income Statement'!C22,0)</f>
        <v>0</v>
      </c>
      <c r="D26" s="10">
        <f>IFERROR(D25/'Income Statement'!D22,0)</f>
        <v>0</v>
      </c>
      <c r="E26" s="10">
        <f>IFERROR(E25/'Income Statement'!E22,0)</f>
        <v>0</v>
      </c>
      <c r="F26" s="10">
        <f>IFERROR(F25/'Income Statement'!F22,0)</f>
        <v>0</v>
      </c>
      <c r="G26" s="10">
        <f>IFERROR(G25/'Income Statement'!G22,0)</f>
        <v>0</v>
      </c>
      <c r="H26" s="10">
        <f>IFERROR(H25/'Income Statement'!H22,0)</f>
        <v>0</v>
      </c>
      <c r="I26" s="10">
        <f>IFERROR(I25/'Income Statement'!I22,0)</f>
        <v>0</v>
      </c>
    </row>
  </sheetData>
  <mergeCells count="2">
    <mergeCell ref="A1:J1"/>
    <mergeCell ref="A5:J5"/>
  </mergeCells>
  <pageMargins left="0.7" right="0.7" top="0.75" bottom="0.75" header="0.3" footer="0.3"/>
</worksheet>
</file>

<file path=xl/worksheets/sheet14.xml><?xml version="1.0" encoding="utf-8"?>
<worksheet xmlns="http://schemas.openxmlformats.org/spreadsheetml/2006/main" xmlns:r="http://schemas.openxmlformats.org/officeDocument/2006/relationships">
  <sheetPr>
    <tabColor rgb="FF1F4E78"/>
  </sheetPr>
  <dimension ref="A1:J4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customWidth="1"/>
    <col min="2" max="9" width="14.7109375" customWidth="1"/>
    <col min="10" max="10" width="34.7109375" customWidth="1"/>
  </cols>
  <sheetData>
    <row r="1" spans="1:10" ht="24" customHeight="1">
      <c r="A1" s="1" t="s">
        <v>23</v>
      </c>
      <c r="B1" s="1"/>
      <c r="C1" s="1"/>
      <c r="D1" s="1"/>
      <c r="E1" s="1"/>
      <c r="F1" s="1"/>
      <c r="G1" s="1"/>
      <c r="H1" s="1"/>
      <c r="I1" s="1"/>
      <c r="J1" s="1"/>
    </row>
    <row r="3" spans="1:10">
      <c r="A3" s="8" t="s">
        <v>183</v>
      </c>
      <c r="B3" s="8"/>
      <c r="C3" s="8"/>
      <c r="D3" s="8"/>
      <c r="E3" s="8"/>
      <c r="F3" s="8"/>
      <c r="G3" s="8"/>
      <c r="H3" s="8"/>
    </row>
    <row r="4" spans="1:10">
      <c r="E4" s="12" t="s">
        <v>191</v>
      </c>
    </row>
    <row r="5" spans="1:10">
      <c r="B5" s="12" t="s">
        <v>47</v>
      </c>
      <c r="C5" s="12" t="s">
        <v>36</v>
      </c>
      <c r="D5" s="12" t="s">
        <v>48</v>
      </c>
    </row>
    <row r="6" spans="1:10">
      <c r="A6" s="13" t="s">
        <v>184</v>
      </c>
      <c r="B6" s="4">
        <f>'Historical Financials'!D5*PRODUCT(1+'Control Panel'!$D$15:$H$15)</f>
        <v>0</v>
      </c>
      <c r="C6" s="4">
        <f>'Historical Financials'!D5*PRODUCT(1+'Control Panel'!$D$14:$H$14)</f>
        <v>0</v>
      </c>
      <c r="D6" s="4">
        <f>'Historical Financials'!D5*PRODUCT(1+'Control Panel'!$D$16:$H$16)</f>
        <v>0</v>
      </c>
      <c r="E6" s="9" t="s">
        <v>84</v>
      </c>
      <c r="F6" s="6">
        <f>'Income Statement'!I6</f>
        <v>0</v>
      </c>
    </row>
    <row r="7" spans="1:10">
      <c r="A7" s="13" t="s">
        <v>185</v>
      </c>
      <c r="B7" s="4">
        <f>B6*('Control Panel'!$H$21-'Control Panel'!$H$27-'Control Panel'!$H$33-'Control Panel'!$H$39-'Control Panel'!$H$45)</f>
        <v>0</v>
      </c>
      <c r="C7" s="4">
        <f>C6*('Control Panel'!$H$20-'Control Panel'!$H$26-'Control Panel'!$H$32-'Control Panel'!$H$38-'Control Panel'!$H$44)</f>
        <v>0</v>
      </c>
      <c r="D7" s="4">
        <f>D6*('Control Panel'!$H$22-'Control Panel'!$H$28-'Control Panel'!$H$34-'Control Panel'!$H$40-'Control Panel'!$H$46)</f>
        <v>0</v>
      </c>
      <c r="E7" s="9" t="s">
        <v>93</v>
      </c>
      <c r="F7" s="6">
        <f>'Income Statement'!I16</f>
        <v>0</v>
      </c>
    </row>
    <row r="8" spans="1:10">
      <c r="A8" s="9" t="s">
        <v>186</v>
      </c>
      <c r="B8" s="10">
        <f>B7/B6</f>
        <v>0</v>
      </c>
      <c r="C8" s="10">
        <f>C7/C6</f>
        <v>0</v>
      </c>
      <c r="D8" s="10">
        <f>D7/D6</f>
        <v>0</v>
      </c>
      <c r="E8" s="9" t="s">
        <v>181</v>
      </c>
      <c r="F8" s="6">
        <f>'Cash Flow Statement'!I23</f>
        <v>0</v>
      </c>
    </row>
    <row r="9" spans="1:10">
      <c r="A9" s="13" t="s">
        <v>187</v>
      </c>
      <c r="B9" s="4">
        <f>B7*(1-0.25)-B6*'Control Panel'!$H$57</f>
        <v>0</v>
      </c>
      <c r="C9" s="4">
        <f>C7*(1-0.25)-C6*'Control Panel'!$H$56</f>
        <v>0</v>
      </c>
      <c r="D9" s="4">
        <f>D7*(1-0.25)-D6*'Control Panel'!$H$58</f>
        <v>0</v>
      </c>
    </row>
    <row r="10" spans="1:10">
      <c r="A10" s="9" t="s">
        <v>188</v>
      </c>
      <c r="B10" s="4">
        <f>'Cash Flow Statement'!I23*B9/'Cash Flow Statement'!I25</f>
        <v>0</v>
      </c>
      <c r="C10" s="4">
        <f>'Cash Flow Statement'!I23*C9/'Cash Flow Statement'!I25</f>
        <v>0</v>
      </c>
      <c r="D10" s="4">
        <f>'Cash Flow Statement'!I23*D9/'Cash Flow Statement'!I25</f>
        <v>0</v>
      </c>
    </row>
    <row r="11" spans="1:10">
      <c r="A11" s="9" t="s">
        <v>189</v>
      </c>
      <c r="B11" s="4">
        <f>'Debt Interest'!I12</f>
        <v>0</v>
      </c>
      <c r="C11" s="4">
        <f>'Debt Interest'!I12</f>
        <v>0</v>
      </c>
      <c r="D11" s="4">
        <f>'Debt Interest'!I12</f>
        <v>0</v>
      </c>
    </row>
    <row r="12" spans="1:10">
      <c r="A12" s="9" t="s">
        <v>190</v>
      </c>
      <c r="B12" s="11">
        <f>IFERROR((B11-B10)/B7,0)</f>
        <v>0</v>
      </c>
      <c r="C12" s="11">
        <f>IFERROR((C11-C10)/C7,0)</f>
        <v>0</v>
      </c>
      <c r="D12" s="11">
        <f>IFERROR((D11-D10)/D7,0)</f>
        <v>0</v>
      </c>
    </row>
    <row r="15" spans="1:10">
      <c r="A15" s="8" t="s">
        <v>192</v>
      </c>
      <c r="B15" s="8"/>
      <c r="C15" s="8"/>
      <c r="D15" s="8"/>
      <c r="E15" s="8"/>
      <c r="F15" s="8"/>
      <c r="G15" s="8"/>
      <c r="H15" s="8"/>
    </row>
    <row r="17" spans="1:6">
      <c r="A17" s="2" t="s">
        <v>193</v>
      </c>
    </row>
    <row r="18" spans="1:6">
      <c r="B18" s="16">
        <v>-0.05</v>
      </c>
      <c r="C18" s="16">
        <v>-0.025</v>
      </c>
      <c r="D18" s="16">
        <v>0</v>
      </c>
      <c r="E18" s="16">
        <v>0.025</v>
      </c>
      <c r="F18" s="16">
        <v>0.05</v>
      </c>
    </row>
    <row r="19" spans="1:6">
      <c r="A19" s="16">
        <v>0.16</v>
      </c>
      <c r="B19" s="4">
        <f>'Income Statement'!D6*(1+B18)^5*A19</f>
        <v>0</v>
      </c>
      <c r="C19" s="4">
        <f>'Income Statement'!D6*(1+C18)^5*A19</f>
        <v>0</v>
      </c>
      <c r="D19" s="4">
        <f>'Income Statement'!D6*(1+D18)^5*A19</f>
        <v>0</v>
      </c>
      <c r="E19" s="4">
        <f>'Income Statement'!D6*(1+E18)^5*A19</f>
        <v>0</v>
      </c>
      <c r="F19" s="4">
        <f>'Income Statement'!D6*(1+F18)^5*A19</f>
        <v>0</v>
      </c>
    </row>
    <row r="20" spans="1:6">
      <c r="A20" s="16">
        <v>0.18</v>
      </c>
      <c r="B20" s="4">
        <f>'Income Statement'!D6*(1+B18)^5*A20</f>
        <v>0</v>
      </c>
      <c r="C20" s="4">
        <f>'Income Statement'!D6*(1+C18)^5*A20</f>
        <v>0</v>
      </c>
      <c r="D20" s="4">
        <f>'Income Statement'!D6*(1+D18)^5*A20</f>
        <v>0</v>
      </c>
      <c r="E20" s="4">
        <f>'Income Statement'!D6*(1+E18)^5*A20</f>
        <v>0</v>
      </c>
      <c r="F20" s="4">
        <f>'Income Statement'!D6*(1+F18)^5*A20</f>
        <v>0</v>
      </c>
    </row>
    <row r="21" spans="1:6">
      <c r="A21" s="16">
        <v>0.2</v>
      </c>
      <c r="B21" s="4">
        <f>'Income Statement'!D6*(1+B18)^5*A21</f>
        <v>0</v>
      </c>
      <c r="C21" s="4">
        <f>'Income Statement'!D6*(1+C18)^5*A21</f>
        <v>0</v>
      </c>
      <c r="D21" s="4">
        <f>'Income Statement'!D6*(1+D18)^5*A21</f>
        <v>0</v>
      </c>
      <c r="E21" s="4">
        <f>'Income Statement'!D6*(1+E18)^5*A21</f>
        <v>0</v>
      </c>
      <c r="F21" s="4">
        <f>'Income Statement'!D6*(1+F18)^5*A21</f>
        <v>0</v>
      </c>
    </row>
    <row r="22" spans="1:6">
      <c r="A22" s="16">
        <v>0.22</v>
      </c>
      <c r="B22" s="4">
        <f>'Income Statement'!D6*(1+B18)^5*A22</f>
        <v>0</v>
      </c>
      <c r="C22" s="4">
        <f>'Income Statement'!D6*(1+C18)^5*A22</f>
        <v>0</v>
      </c>
      <c r="D22" s="4">
        <f>'Income Statement'!D6*(1+D18)^5*A22</f>
        <v>0</v>
      </c>
      <c r="E22" s="4">
        <f>'Income Statement'!D6*(1+E18)^5*A22</f>
        <v>0</v>
      </c>
      <c r="F22" s="4">
        <f>'Income Statement'!D6*(1+F18)^5*A22</f>
        <v>0</v>
      </c>
    </row>
    <row r="25" spans="1:6">
      <c r="A25" s="2" t="s">
        <v>194</v>
      </c>
    </row>
    <row r="26" spans="1:6">
      <c r="B26" s="16">
        <v>-0.05</v>
      </c>
      <c r="C26" s="16">
        <v>-0.025</v>
      </c>
      <c r="D26" s="16">
        <v>0</v>
      </c>
      <c r="E26" s="16">
        <v>0.025</v>
      </c>
      <c r="F26" s="16">
        <v>0.05</v>
      </c>
    </row>
    <row r="27" spans="1:6">
      <c r="A27" s="16">
        <v>0.18</v>
      </c>
      <c r="B27" s="4">
        <f>'Income Statement'!I6*(1+B26)*A27</f>
        <v>0</v>
      </c>
      <c r="C27" s="4">
        <f>'Income Statement'!I6*(1+C26)*A27</f>
        <v>0</v>
      </c>
      <c r="D27" s="4">
        <f>'Income Statement'!I6*(1+D26)*A27</f>
        <v>0</v>
      </c>
      <c r="E27" s="4">
        <f>'Income Statement'!I6*(1+E26)*A27</f>
        <v>0</v>
      </c>
      <c r="F27" s="4">
        <f>'Income Statement'!I6*(1+F26)*A27</f>
        <v>0</v>
      </c>
    </row>
    <row r="28" spans="1:6">
      <c r="A28" s="16">
        <v>0.2</v>
      </c>
      <c r="B28" s="4">
        <f>'Income Statement'!I6*(1+B26)*A28</f>
        <v>0</v>
      </c>
      <c r="C28" s="4">
        <f>'Income Statement'!I6*(1+C26)*A28</f>
        <v>0</v>
      </c>
      <c r="D28" s="4">
        <f>'Income Statement'!I6*(1+D26)*A28</f>
        <v>0</v>
      </c>
      <c r="E28" s="4">
        <f>'Income Statement'!I6*(1+E26)*A28</f>
        <v>0</v>
      </c>
      <c r="F28" s="4">
        <f>'Income Statement'!I6*(1+F26)*A28</f>
        <v>0</v>
      </c>
    </row>
    <row r="29" spans="1:6">
      <c r="A29" s="16">
        <v>0.22</v>
      </c>
      <c r="B29" s="4">
        <f>'Income Statement'!I6*(1+B26)*A29</f>
        <v>0</v>
      </c>
      <c r="C29" s="4">
        <f>'Income Statement'!I6*(1+C26)*A29</f>
        <v>0</v>
      </c>
      <c r="D29" s="4">
        <f>'Income Statement'!I6*(1+D26)*A29</f>
        <v>0</v>
      </c>
      <c r="E29" s="4">
        <f>'Income Statement'!I6*(1+E26)*A29</f>
        <v>0</v>
      </c>
      <c r="F29" s="4">
        <f>'Income Statement'!I6*(1+F26)*A29</f>
        <v>0</v>
      </c>
    </row>
    <row r="30" spans="1:6">
      <c r="A30" s="16">
        <v>0.24</v>
      </c>
      <c r="B30" s="4">
        <f>'Income Statement'!I6*(1+B26)*A30</f>
        <v>0</v>
      </c>
      <c r="C30" s="4">
        <f>'Income Statement'!I6*(1+C26)*A30</f>
        <v>0</v>
      </c>
      <c r="D30" s="4">
        <f>'Income Statement'!I6*(1+D26)*A30</f>
        <v>0</v>
      </c>
      <c r="E30" s="4">
        <f>'Income Statement'!I6*(1+E26)*A30</f>
        <v>0</v>
      </c>
      <c r="F30" s="4">
        <f>'Income Statement'!I6*(1+F26)*A30</f>
        <v>0</v>
      </c>
    </row>
    <row r="33" spans="1:6">
      <c r="A33" s="2" t="s">
        <v>195</v>
      </c>
    </row>
    <row r="34" spans="1:6">
      <c r="B34" s="17">
        <v>-10</v>
      </c>
      <c r="C34" s="17">
        <v>-5</v>
      </c>
      <c r="D34" s="17">
        <v>0</v>
      </c>
      <c r="E34" s="17">
        <v>5</v>
      </c>
      <c r="F34" s="17">
        <v>10</v>
      </c>
    </row>
    <row r="35" spans="1:6">
      <c r="A35" s="9" t="s">
        <v>196</v>
      </c>
      <c r="B35" s="4">
        <f>-'Income Statement'!I6*B34/365</f>
        <v>0</v>
      </c>
      <c r="C35" s="4">
        <f>-'Income Statement'!I6*C34/365</f>
        <v>0</v>
      </c>
      <c r="D35" s="4">
        <f>-'Income Statement'!I6*D34/365</f>
        <v>0</v>
      </c>
      <c r="E35" s="4">
        <f>-'Income Statement'!I6*E34/365</f>
        <v>0</v>
      </c>
      <c r="F35" s="4">
        <f>-'Income Statement'!I6*F34/365</f>
        <v>0</v>
      </c>
    </row>
    <row r="39" spans="1:6">
      <c r="A39" s="2" t="s">
        <v>197</v>
      </c>
    </row>
    <row r="40" spans="1:6">
      <c r="B40" s="16">
        <v>-0.02</v>
      </c>
      <c r="C40" s="16">
        <v>-0.01</v>
      </c>
      <c r="D40" s="16">
        <v>0</v>
      </c>
      <c r="E40" s="16">
        <v>0.01</v>
      </c>
      <c r="F40" s="16">
        <v>0.02</v>
      </c>
    </row>
    <row r="41" spans="1:6">
      <c r="A41" s="9" t="s">
        <v>198</v>
      </c>
      <c r="B41" s="4">
        <f>'Cash Flow Statement'!I25-'Income Statement'!I6*B40</f>
        <v>0</v>
      </c>
      <c r="C41" s="4">
        <f>'Cash Flow Statement'!I25-'Income Statement'!I6*C40</f>
        <v>0</v>
      </c>
      <c r="D41" s="4">
        <f>'Cash Flow Statement'!I25-'Income Statement'!I6*D40</f>
        <v>0</v>
      </c>
      <c r="E41" s="4">
        <f>'Cash Flow Statement'!I25-'Income Statement'!I6*E40</f>
        <v>0</v>
      </c>
      <c r="F41" s="4">
        <f>'Cash Flow Statement'!I25-'Income Statement'!I6*F40</f>
        <v>0</v>
      </c>
    </row>
    <row r="45" spans="1:6">
      <c r="A45" s="2" t="s">
        <v>199</v>
      </c>
    </row>
    <row r="46" spans="1:6">
      <c r="B46" s="18">
        <v>-50</v>
      </c>
      <c r="C46" s="18">
        <v>-25</v>
      </c>
      <c r="D46" s="18">
        <v>0</v>
      </c>
      <c r="E46" s="18">
        <v>25</v>
      </c>
      <c r="F46" s="18">
        <v>50</v>
      </c>
    </row>
    <row r="47" spans="1:6">
      <c r="A47" s="9" t="s">
        <v>200</v>
      </c>
      <c r="B47" s="4">
        <f>'Cash Flow Statement'!I23+B46</f>
        <v>0</v>
      </c>
      <c r="C47" s="4">
        <f>'Cash Flow Statement'!I23+C46</f>
        <v>0</v>
      </c>
      <c r="D47" s="4">
        <f>'Cash Flow Statement'!I23+D46</f>
        <v>0</v>
      </c>
      <c r="E47" s="4">
        <f>'Cash Flow Statement'!I23+E46</f>
        <v>0</v>
      </c>
      <c r="F47" s="4">
        <f>'Cash Flow Statement'!I23+F46</f>
        <v>0</v>
      </c>
    </row>
  </sheetData>
  <mergeCells count="3">
    <mergeCell ref="A1:J1"/>
    <mergeCell ref="A3:H3"/>
    <mergeCell ref="A15:H15"/>
  </mergeCells>
  <pageMargins left="0.7" right="0.7" top="0.75" bottom="0.75" header="0.3" footer="0.3"/>
</worksheet>
</file>

<file path=xl/worksheets/sheet15.xml><?xml version="1.0" encoding="utf-8"?>
<worksheet xmlns="http://schemas.openxmlformats.org/spreadsheetml/2006/main" xmlns:r="http://schemas.openxmlformats.org/officeDocument/2006/relationships">
  <sheetPr>
    <tabColor rgb="FF0B1F3A"/>
  </sheetPr>
  <dimension ref="A1:J22"/>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42.7109375" customWidth="1"/>
    <col min="2" max="9" width="14.7109375" customWidth="1"/>
    <col min="10" max="10" width="34.7109375" customWidth="1"/>
  </cols>
  <sheetData>
    <row r="1" spans="1:10" ht="24" customHeight="1">
      <c r="A1" s="1" t="s">
        <v>24</v>
      </c>
      <c r="B1" s="1"/>
      <c r="C1" s="1"/>
      <c r="D1" s="1"/>
      <c r="E1" s="1"/>
      <c r="F1" s="1"/>
      <c r="G1" s="1"/>
      <c r="H1" s="1"/>
      <c r="I1" s="1"/>
      <c r="J1" s="1"/>
    </row>
    <row r="3" spans="1:10">
      <c r="A3" s="8" t="s">
        <v>201</v>
      </c>
      <c r="B3" s="8"/>
      <c r="C3" s="8"/>
      <c r="D3" s="8"/>
      <c r="E3" s="8"/>
    </row>
    <row r="5" spans="1:10">
      <c r="A5" s="12" t="s">
        <v>202</v>
      </c>
      <c r="B5" s="12" t="s">
        <v>203</v>
      </c>
      <c r="C5" s="12" t="s">
        <v>204</v>
      </c>
      <c r="D5" s="12" t="s">
        <v>205</v>
      </c>
    </row>
    <row r="6" spans="1:10">
      <c r="A6" s="9" t="s">
        <v>206</v>
      </c>
      <c r="B6" s="21">
        <f>'Balance Sheet'!I26</f>
        <v>0</v>
      </c>
      <c r="C6" s="24">
        <f>IF(ABS(B6)&lt;0.01,"OK","FAIL")</f>
        <v>0</v>
      </c>
      <c r="D6" s="19" t="s">
        <v>207</v>
      </c>
    </row>
    <row r="7" spans="1:10">
      <c r="A7" s="9" t="s">
        <v>208</v>
      </c>
      <c r="B7" s="21">
        <f>'Cash Flow Statement'!I23-'Cash Flow Statement'!I22-'Cash Flow Statement'!I21</f>
        <v>0</v>
      </c>
      <c r="C7" s="24">
        <f>IF(ABS(B7)&lt;0.01,"OK","FAIL")</f>
        <v>0</v>
      </c>
      <c r="D7" s="19" t="s">
        <v>209</v>
      </c>
    </row>
    <row r="8" spans="1:10">
      <c r="A8" s="9" t="s">
        <v>210</v>
      </c>
      <c r="B8" s="21">
        <f>'Cash Flow Statement'!I23-'Balance Sheet'!I6</f>
        <v>0</v>
      </c>
      <c r="C8" s="24">
        <f>IF(ABS(B8)&lt;0.01,"OK","FAIL")</f>
        <v>0</v>
      </c>
      <c r="D8" s="19" t="s">
        <v>211</v>
      </c>
    </row>
    <row r="9" spans="1:10">
      <c r="A9" s="9" t="s">
        <v>212</v>
      </c>
      <c r="B9" s="21">
        <f>'Debt Interest'!I12-'Balance Sheet'!I22</f>
        <v>0</v>
      </c>
      <c r="C9" s="24">
        <f>IF(ABS(B9)&lt;0.01,"OK","FAIL")</f>
        <v>0</v>
      </c>
      <c r="D9" s="19" t="s">
        <v>213</v>
      </c>
    </row>
    <row r="10" spans="1:10">
      <c r="A10" s="9" t="s">
        <v>214</v>
      </c>
      <c r="B10" s="21">
        <f>'Debt Interest'!I16-'Income Statement'!I19</f>
        <v>0</v>
      </c>
      <c r="C10" s="24">
        <f>IF(ABS(B10)&lt;0.01,"OK","FAIL")</f>
        <v>0</v>
      </c>
      <c r="D10" s="19" t="s">
        <v>215</v>
      </c>
    </row>
    <row r="11" spans="1:10">
      <c r="A11" s="9" t="s">
        <v>216</v>
      </c>
      <c r="B11" s="21">
        <f>'PP&amp;E D&amp;A'!I10-'Income Statement'!I17</f>
        <v>0</v>
      </c>
      <c r="C11" s="24">
        <f>IF(ABS(B11)&lt;0.01,"OK","FAIL")</f>
        <v>0</v>
      </c>
      <c r="D11" s="19" t="s">
        <v>217</v>
      </c>
    </row>
    <row r="12" spans="1:10">
      <c r="A12" s="9" t="s">
        <v>218</v>
      </c>
      <c r="B12" s="21">
        <f>'PP&amp;E D&amp;A'!I8+'Cash Flow Statement'!I12</f>
        <v>0</v>
      </c>
      <c r="C12" s="24">
        <f>IF(ABS(B12)&lt;0.01,"OK","FAIL")</f>
        <v>0</v>
      </c>
      <c r="D12" s="19" t="s">
        <v>219</v>
      </c>
    </row>
    <row r="13" spans="1:10">
      <c r="A13" s="9" t="s">
        <v>220</v>
      </c>
      <c r="B13" s="21">
        <f>'Working Capital'!I23-'Cash Flow Statement'!I8</f>
        <v>0</v>
      </c>
      <c r="C13" s="24">
        <f>IF(ABS(B13)&lt;0.01,"OK","FAIL")</f>
        <v>0</v>
      </c>
      <c r="D13" s="19" t="s">
        <v>221</v>
      </c>
    </row>
    <row r="14" spans="1:10">
      <c r="A14" s="9" t="s">
        <v>222</v>
      </c>
      <c r="B14" s="21">
        <f>'Balance Sheet'!I24-('Balance Sheet'!H24+'Income Statement'!I22+'Cash Flow Statement'!I18-'Cash Flow Statement'!I17)</f>
        <v>0</v>
      </c>
      <c r="C14" s="24">
        <f>IF(ABS(B14)&lt;0.01,"OK","FAIL")</f>
        <v>0</v>
      </c>
      <c r="D14" s="19" t="s">
        <v>223</v>
      </c>
    </row>
    <row r="15" spans="1:10">
      <c r="A15" s="9" t="s">
        <v>224</v>
      </c>
      <c r="B15" s="21">
        <f>'Control Panel'!$B$8</f>
        <v>0</v>
      </c>
      <c r="C15" s="24">
        <f>IF(OR(B15="Base",B15="Downside",B15="Upside"),"OK","FAIL")</f>
        <v>0</v>
      </c>
      <c r="D15" s="19" t="s">
        <v>225</v>
      </c>
    </row>
    <row r="16" spans="1:10">
      <c r="A16" s="9" t="s">
        <v>226</v>
      </c>
      <c r="B16" s="21">
        <f>0</f>
        <v>0</v>
      </c>
      <c r="C16" s="24">
        <f>IF(B16=0,"OK","FAIL")</f>
        <v>0</v>
      </c>
      <c r="D16" s="19" t="s">
        <v>227</v>
      </c>
    </row>
    <row r="17" spans="1:4">
      <c r="A17" s="9" t="s">
        <v>228</v>
      </c>
      <c r="B17" s="21">
        <f>Scenarios!$C$6-Scenarios!$B$6</f>
        <v>0</v>
      </c>
      <c r="C17" s="24">
        <f>IF(AND(Scenarios!$B$6&lt;Scenarios!$C$6,Scenarios!$C$6&lt;Scenarios!$D$6),"OK","FAIL")</f>
        <v>0</v>
      </c>
      <c r="D17" s="19" t="s">
        <v>229</v>
      </c>
    </row>
    <row r="18" spans="1:4">
      <c r="A18" s="9" t="s">
        <v>230</v>
      </c>
      <c r="B18" s="21">
        <f>MIN('Cash Flow Statement'!E23:'Cash Flow Statement'!I23)</f>
        <v>0</v>
      </c>
      <c r="C18" s="24">
        <f>IF(B18&gt;=0,"OK","FAIL")</f>
        <v>0</v>
      </c>
      <c r="D18" s="19" t="s">
        <v>231</v>
      </c>
    </row>
    <row r="19" spans="1:4">
      <c r="A19" s="9" t="s">
        <v>232</v>
      </c>
      <c r="B19" s="21">
        <f>Scenarios!$B$41-Scenarios!$E$41</f>
        <v>0</v>
      </c>
      <c r="C19" s="24">
        <f>IF(B19&gt;0,"OK","FAIL")</f>
        <v>0</v>
      </c>
      <c r="D19" s="19" t="s">
        <v>233</v>
      </c>
    </row>
    <row r="22" spans="1:4">
      <c r="A22" s="2" t="s">
        <v>234</v>
      </c>
      <c r="C22" s="24">
        <f>IF(COUNTIF(C6:C19,"FAIL")=0,"OK","FAIL")</f>
        <v>0</v>
      </c>
    </row>
  </sheetData>
  <mergeCells count="2">
    <mergeCell ref="A1:J1"/>
    <mergeCell ref="A3:E3"/>
  </mergeCells>
  <conditionalFormatting sqref="C6:C19">
    <cfRule type="containsText" dxfId="0" priority="1" operator="containsText" text="FAIL">
      <formula>NOT(ISERROR(SEARCH("FAIL",C6)))</formula>
    </cfRule>
    <cfRule type="containsText" dxfId="1" priority="2" operator="containsText" text="OK">
      <formula>NOT(ISERROR(SEARCH("OK",C6)))</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sheetPr>
    <tabColor rgb="FF1F4E78"/>
  </sheetPr>
  <dimension ref="A1:J14"/>
  <sheetViews>
    <sheetView showGridLines="0" workbookViewId="0">
      <pane ySplit="5" topLeftCell="A6" activePane="bottomLeft" state="frozen"/>
      <selection pane="bottomLeft"/>
    </sheetView>
  </sheetViews>
  <sheetFormatPr defaultRowHeight="15"/>
  <cols>
    <col min="1" max="1" width="28.7109375" customWidth="1"/>
    <col min="2" max="2" width="24.7109375" customWidth="1"/>
    <col min="3" max="3" width="22.7109375" customWidth="1"/>
    <col min="4" max="4" width="28.7109375" customWidth="1"/>
    <col min="5" max="5" width="54.7109375" customWidth="1"/>
    <col min="6" max="9" width="14.7109375" customWidth="1"/>
    <col min="10" max="10" width="34.7109375" customWidth="1"/>
  </cols>
  <sheetData>
    <row r="1" spans="1:10" ht="24" customHeight="1">
      <c r="A1" s="1" t="s">
        <v>25</v>
      </c>
      <c r="B1" s="1"/>
      <c r="C1" s="1"/>
      <c r="D1" s="1"/>
      <c r="E1" s="1"/>
      <c r="F1" s="1"/>
      <c r="G1" s="1"/>
      <c r="H1" s="1"/>
      <c r="I1" s="1"/>
      <c r="J1" s="1"/>
    </row>
    <row r="3" spans="1:10">
      <c r="A3" s="8" t="s">
        <v>251</v>
      </c>
      <c r="B3" s="8"/>
      <c r="C3" s="8"/>
      <c r="D3" s="8"/>
      <c r="E3" s="8"/>
    </row>
    <row r="5" spans="1:10">
      <c r="A5" s="12" t="s">
        <v>252</v>
      </c>
      <c r="B5" s="12" t="s">
        <v>253</v>
      </c>
      <c r="C5" s="12" t="s">
        <v>254</v>
      </c>
      <c r="D5" s="12" t="s">
        <v>255</v>
      </c>
      <c r="E5" s="12" t="s">
        <v>256</v>
      </c>
    </row>
    <row r="6" spans="1:10">
      <c r="A6" s="3" t="s">
        <v>257</v>
      </c>
      <c r="B6" s="7" t="s">
        <v>85</v>
      </c>
      <c r="C6" s="7" t="s">
        <v>258</v>
      </c>
      <c r="D6" s="3" t="s">
        <v>259</v>
      </c>
      <c r="E6" s="3" t="s">
        <v>260</v>
      </c>
    </row>
    <row r="7" spans="1:10">
      <c r="A7" s="3" t="s">
        <v>261</v>
      </c>
      <c r="B7" s="7" t="s">
        <v>85</v>
      </c>
      <c r="C7" s="7" t="s">
        <v>258</v>
      </c>
      <c r="D7" s="3" t="s">
        <v>12</v>
      </c>
      <c r="E7" s="3" t="s">
        <v>262</v>
      </c>
    </row>
    <row r="8" spans="1:10">
      <c r="A8" s="3" t="s">
        <v>263</v>
      </c>
      <c r="B8" s="7" t="s">
        <v>85</v>
      </c>
      <c r="C8" s="7" t="s">
        <v>258</v>
      </c>
      <c r="D8" s="3" t="s">
        <v>12</v>
      </c>
      <c r="E8" s="3" t="s">
        <v>264</v>
      </c>
    </row>
    <row r="9" spans="1:10">
      <c r="A9" s="3" t="s">
        <v>265</v>
      </c>
      <c r="B9" s="7" t="s">
        <v>85</v>
      </c>
      <c r="C9" s="7" t="s">
        <v>258</v>
      </c>
      <c r="D9" s="3" t="s">
        <v>12</v>
      </c>
      <c r="E9" s="3" t="s">
        <v>266</v>
      </c>
    </row>
    <row r="10" spans="1:10">
      <c r="A10" s="3" t="s">
        <v>267</v>
      </c>
      <c r="B10" s="7" t="s">
        <v>85</v>
      </c>
      <c r="C10" s="7" t="s">
        <v>258</v>
      </c>
      <c r="D10" s="3" t="s">
        <v>12</v>
      </c>
      <c r="E10" s="3" t="s">
        <v>268</v>
      </c>
    </row>
    <row r="11" spans="1:10">
      <c r="A11" s="3" t="s">
        <v>269</v>
      </c>
      <c r="B11" s="7" t="s">
        <v>85</v>
      </c>
      <c r="C11" s="7" t="s">
        <v>258</v>
      </c>
      <c r="D11" s="3" t="s">
        <v>12</v>
      </c>
      <c r="E11" s="3" t="s">
        <v>270</v>
      </c>
    </row>
    <row r="12" spans="1:10">
      <c r="A12" s="3" t="s">
        <v>271</v>
      </c>
      <c r="B12" s="7" t="s">
        <v>85</v>
      </c>
      <c r="C12" s="7" t="s">
        <v>258</v>
      </c>
      <c r="D12" s="3" t="s">
        <v>12</v>
      </c>
      <c r="E12" s="3" t="s">
        <v>272</v>
      </c>
    </row>
    <row r="13" spans="1:10">
      <c r="A13" s="3" t="s">
        <v>20</v>
      </c>
      <c r="B13" s="7" t="s">
        <v>85</v>
      </c>
      <c r="C13" s="7" t="s">
        <v>258</v>
      </c>
      <c r="D13" s="3" t="s">
        <v>12</v>
      </c>
      <c r="E13" s="3" t="s">
        <v>273</v>
      </c>
    </row>
    <row r="14" spans="1:10">
      <c r="A14" s="3" t="s">
        <v>24</v>
      </c>
      <c r="B14" s="3" t="s">
        <v>274</v>
      </c>
      <c r="C14" s="3" t="s">
        <v>275</v>
      </c>
      <c r="D14" s="3" t="s">
        <v>276</v>
      </c>
      <c r="E14" s="3" t="s">
        <v>277</v>
      </c>
    </row>
  </sheetData>
  <mergeCells count="2">
    <mergeCell ref="A1:J1"/>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vt:i4>
      </vt:variant>
    </vt:vector>
  </HeadingPairs>
  <TitlesOfParts>
    <vt:vector size="21" baseType="lpstr">
      <vt:lpstr>Cover</vt:lpstr>
      <vt:lpstr>Executive Summary</vt:lpstr>
      <vt:lpstr>Control Panel</vt:lpstr>
      <vt:lpstr>Historical Financials</vt:lpstr>
      <vt:lpstr>Revenue Build</vt:lpstr>
      <vt:lpstr>Expense Build</vt:lpstr>
      <vt:lpstr>Income Statement</vt:lpstr>
      <vt:lpstr>Working Capital</vt:lpstr>
      <vt:lpstr>PP&amp;E D&amp;A</vt:lpstr>
      <vt:lpstr>Debt Interest</vt:lpstr>
      <vt:lpstr>Tax</vt:lpstr>
      <vt:lpstr>Balance Sheet</vt:lpstr>
      <vt:lpstr>Cash Flow Statement</vt:lpstr>
      <vt:lpstr>Scenarios</vt:lpstr>
      <vt:lpstr>Checks</vt:lpstr>
      <vt:lpstr>Source Notes</vt:lpstr>
      <vt:lpstr>Company_Name</vt:lpstr>
      <vt:lpstr>Model_Status</vt:lpstr>
      <vt:lpstr>Scenario_Selection</vt:lpstr>
      <vt:lpstr>Selected_2030_FCF</vt:lpstr>
      <vt:lpstr>Selected_2030_Revenue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Three-Statement Banker Formula Workbook Template</dc:title>
  <dc:subject>Integrated IS / BS / CF operating and forecast model</dc:subject>
  <dc:creator>three-statement-model-builder</dc:creator>
  <dc:description>Generated deterministically; no external links or macros.</dc:description>
  <cp:lastModifiedBy>three-statement-model-builder</cp:lastModifiedBy>
  <dcterms:created xsi:type="dcterms:W3CDTF">2026-01-01T00:00:00Z</dcterms:created>
  <dcterms:modified xsi:type="dcterms:W3CDTF">2026-01-01T00:00:00Z</dcterms:modified>
</cp:coreProperties>
</file>